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232" windowHeight="9036" tabRatio="726" activeTab="3"/>
  </bookViews>
  <sheets>
    <sheet name="Промеж инф. прот." sheetId="1" r:id="rId1"/>
    <sheet name="Протокол технических результ." sheetId="2" r:id="rId2"/>
    <sheet name="Технические результаты" sheetId="3" r:id="rId3"/>
    <sheet name="Итоговый протокол" sheetId="4" r:id="rId4"/>
    <sheet name="Протокол допуска спортсм." sheetId="5" r:id="rId5"/>
    <sheet name="Протокол жеребьевки" sheetId="6" r:id="rId6"/>
  </sheets>
  <definedNames>
    <definedName name="_xlnm.Print_Area" localSheetId="3">'Итоговый протокол'!$A$1:$I$27</definedName>
    <definedName name="_xlnm.Print_Area" localSheetId="0">'Промеж инф. прот.'!$A$1:$I$24</definedName>
  </definedNames>
  <calcPr fullCalcOnLoad="1"/>
</workbook>
</file>

<file path=xl/comments3.xml><?xml version="1.0" encoding="utf-8"?>
<comments xmlns="http://schemas.openxmlformats.org/spreadsheetml/2006/main">
  <authors>
    <author>Asus</author>
  </authors>
  <commentList>
    <comment ref="J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<sst xmlns="http://schemas.openxmlformats.org/spreadsheetml/2006/main" count="151" uniqueCount="102">
  <si>
    <t>Промежуточный информационный протокол технических результатов</t>
  </si>
  <si>
    <t>сектор</t>
  </si>
  <si>
    <t>крупная</t>
  </si>
  <si>
    <t>рыба</t>
  </si>
  <si>
    <t>общий вес</t>
  </si>
  <si>
    <t>команда</t>
  </si>
  <si>
    <t>колич</t>
  </si>
  <si>
    <t>ср. вес</t>
  </si>
  <si>
    <t>обший вес</t>
  </si>
  <si>
    <t>количество</t>
  </si>
  <si>
    <t>№</t>
  </si>
  <si>
    <t>дата</t>
  </si>
  <si>
    <t>время</t>
  </si>
  <si>
    <t>Всего поймано</t>
  </si>
  <si>
    <t>(общий</t>
  </si>
  <si>
    <t xml:space="preserve"> вес)</t>
  </si>
  <si>
    <t>пойманой</t>
  </si>
  <si>
    <t>рыбы</t>
  </si>
  <si>
    <t xml:space="preserve">         Крупная рыба</t>
  </si>
  <si>
    <t>средний вес</t>
  </si>
  <si>
    <t>бигфиш</t>
  </si>
  <si>
    <t>лидера</t>
  </si>
  <si>
    <t>предыдущ.</t>
  </si>
  <si>
    <t>отставание</t>
  </si>
  <si>
    <t>от</t>
  </si>
  <si>
    <t xml:space="preserve">     Количество</t>
  </si>
  <si>
    <t>очередь</t>
  </si>
  <si>
    <t xml:space="preserve"> колл1-30</t>
  </si>
  <si>
    <t>колл31-60</t>
  </si>
  <si>
    <t>биг  1-30</t>
  </si>
  <si>
    <t>биг  31-60</t>
  </si>
  <si>
    <t>сумма1-30</t>
  </si>
  <si>
    <t>сумма31-60</t>
  </si>
  <si>
    <t>Технические  результаты</t>
  </si>
  <si>
    <t>Состав</t>
  </si>
  <si>
    <t>Команда</t>
  </si>
  <si>
    <t>Главный судья:</t>
  </si>
  <si>
    <t>Секретарь:</t>
  </si>
  <si>
    <t>Итоговый протокол технических результатов</t>
  </si>
  <si>
    <t xml:space="preserve">        </t>
  </si>
  <si>
    <t>Первая рыба</t>
  </si>
  <si>
    <t>Крупная рыба</t>
  </si>
  <si>
    <t>Количество</t>
  </si>
  <si>
    <t xml:space="preserve"> пойманой</t>
  </si>
  <si>
    <t xml:space="preserve"> рыбы</t>
  </si>
  <si>
    <t>Вес</t>
  </si>
  <si>
    <t>Вид рыбы</t>
  </si>
  <si>
    <t>Капитан</t>
  </si>
  <si>
    <t>Протокол технических результатов</t>
  </si>
  <si>
    <t>Сектор</t>
  </si>
  <si>
    <t>Судья</t>
  </si>
  <si>
    <t>Протокол  результатов  жеребъевки</t>
  </si>
  <si>
    <t>Место</t>
  </si>
  <si>
    <t>Протокол допуска спортсменов к соревнованиям</t>
  </si>
  <si>
    <t xml:space="preserve">  Ф.И.О.   (разряд)</t>
  </si>
  <si>
    <t xml:space="preserve">                                      Ф.И.О.</t>
  </si>
  <si>
    <t>(разряд)</t>
  </si>
  <si>
    <t>Коваль Виктор Павлович    (кмс)</t>
  </si>
  <si>
    <t>капитан</t>
  </si>
  <si>
    <t>основной</t>
  </si>
  <si>
    <t>запасной</t>
  </si>
  <si>
    <t>место</t>
  </si>
  <si>
    <t>Триумф</t>
  </si>
  <si>
    <t>Kuzbass-Carp</t>
  </si>
  <si>
    <t>CRAZYCARP</t>
  </si>
  <si>
    <t>Власюк Николай Сергеевич   (2р)</t>
  </si>
  <si>
    <t>Золотой трофей 2015</t>
  </si>
  <si>
    <t>Охотники за монстрами</t>
  </si>
  <si>
    <t>Краскович Олег Борисович  (кмс)</t>
  </si>
  <si>
    <t>Тагашев Андрей Владимирович   (1р)</t>
  </si>
  <si>
    <t>Голубовский Константин Викторович</t>
  </si>
  <si>
    <t>Брынзов Максим Сергеевич  1р</t>
  </si>
  <si>
    <t>Сухих Владимир Дмитриевич  (1р)</t>
  </si>
  <si>
    <t>Carp Siberians</t>
  </si>
  <si>
    <t>Арсенал</t>
  </si>
  <si>
    <t>Gold carp</t>
  </si>
  <si>
    <t>Гаврилов Александр Викторович  3р</t>
  </si>
  <si>
    <t>Князев Владимир Владимирович  3р</t>
  </si>
  <si>
    <t>Big Fish</t>
  </si>
  <si>
    <t>Белый лотос</t>
  </si>
  <si>
    <t>Эдельвейс</t>
  </si>
  <si>
    <t>ФРС Томск</t>
  </si>
  <si>
    <t>Любимов Петр Валентинович</t>
  </si>
  <si>
    <t>"MAGNUM</t>
  </si>
  <si>
    <t>Иванкин Алексей Георгиевич  кмс</t>
  </si>
  <si>
    <t>28.08,2016г</t>
  </si>
  <si>
    <t>дата   24.08.2016 года</t>
  </si>
  <si>
    <t>Абдурахманов Фуат Арифулаевич</t>
  </si>
  <si>
    <t>Фетих Игорь Юрьевич</t>
  </si>
  <si>
    <t>Стрижнёв Дмитрий Александрович</t>
  </si>
  <si>
    <t>Конев Сергей Иванович</t>
  </si>
  <si>
    <t>Кузнецов Андрей Викторович</t>
  </si>
  <si>
    <t>Дорогов Александр Александрович</t>
  </si>
  <si>
    <t>Боровиков евгений Вкторович</t>
  </si>
  <si>
    <t>Ромашов Александр Петрович</t>
  </si>
  <si>
    <t>28 августа</t>
  </si>
  <si>
    <t>09.00</t>
  </si>
  <si>
    <t>Чаусов Сергей  Александрович  1р</t>
  </si>
  <si>
    <t>Лупандин Сергей Анатольевич  кмс</t>
  </si>
  <si>
    <t>Шпаков Юрий Борисович кмс</t>
  </si>
  <si>
    <t xml:space="preserve">Шпакова Елена Васильевна </t>
  </si>
  <si>
    <t xml:space="preserve">Кривенко Андрей Валерьевич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</si>
</sst>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0"/>
    <numFmt numFmtId="182" formatCode="0.0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sz val="10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sz val="14"/>
      <name val="Arial Cyr"/>
      <family val="0"/>
    </font>
    <font>
      <b/>
      <sz val="16"/>
      <name val="Arial Cyr"/>
      <family val="0"/>
    </font>
    <font>
      <sz val="14"/>
      <color indexed="8"/>
      <name val="Verdana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Trebuchet MS"/>
      <family val="2"/>
    </font>
    <font>
      <b/>
      <sz val="8"/>
      <name val="Arial Cy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center"/>
    </xf>
    <xf numFmtId="179" fontId="0" fillId="0" borderId="0" xfId="6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20" fontId="0" fillId="33" borderId="0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0" borderId="18" xfId="0" applyFont="1" applyBorder="1" applyAlignment="1">
      <alignment horizontal="center"/>
    </xf>
    <xf numFmtId="0" fontId="0" fillId="41" borderId="0" xfId="0" applyFill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4" fillId="0" borderId="23" xfId="0" applyFont="1" applyFill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0" fillId="43" borderId="0" xfId="0" applyFill="1" applyAlignment="1">
      <alignment/>
    </xf>
    <xf numFmtId="2" fontId="4" fillId="0" borderId="25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35" borderId="12" xfId="0" applyFill="1" applyBorder="1" applyAlignment="1">
      <alignment horizontal="center"/>
    </xf>
    <xf numFmtId="2" fontId="0" fillId="35" borderId="12" xfId="0" applyNumberFormat="1" applyFill="1" applyBorder="1" applyAlignment="1">
      <alignment horizontal="center"/>
    </xf>
    <xf numFmtId="0" fontId="0" fillId="42" borderId="14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2" fontId="0" fillId="40" borderId="14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0" fillId="35" borderId="23" xfId="0" applyNumberFormat="1" applyFill="1" applyBorder="1" applyAlignment="1">
      <alignment horizontal="center"/>
    </xf>
    <xf numFmtId="2" fontId="1" fillId="42" borderId="18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40" borderId="18" xfId="0" applyNumberFormat="1" applyFill="1" applyBorder="1" applyAlignment="1">
      <alignment horizontal="center"/>
    </xf>
    <xf numFmtId="2" fontId="0" fillId="42" borderId="14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5" borderId="20" xfId="0" applyNumberFormat="1" applyFill="1" applyBorder="1" applyAlignment="1">
      <alignment horizontal="center"/>
    </xf>
    <xf numFmtId="2" fontId="0" fillId="42" borderId="21" xfId="0" applyNumberForma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40" borderId="21" xfId="0" applyNumberFormat="1" applyFill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43" borderId="14" xfId="0" applyFont="1" applyFill="1" applyBorder="1" applyAlignment="1">
      <alignment horizontal="left"/>
    </xf>
    <xf numFmtId="0" fontId="4" fillId="0" borderId="37" xfId="0" applyFont="1" applyBorder="1" applyAlignment="1">
      <alignment horizontal="center"/>
    </xf>
    <xf numFmtId="0" fontId="0" fillId="44" borderId="38" xfId="0" applyFill="1" applyBorder="1" applyAlignment="1">
      <alignment horizontal="left"/>
    </xf>
    <xf numFmtId="0" fontId="0" fillId="44" borderId="0" xfId="0" applyFill="1" applyAlignment="1">
      <alignment/>
    </xf>
    <xf numFmtId="2" fontId="0" fillId="0" borderId="0" xfId="0" applyNumberFormat="1" applyAlignment="1">
      <alignment/>
    </xf>
    <xf numFmtId="0" fontId="0" fillId="0" borderId="39" xfId="0" applyFill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5" xfId="0" applyFont="1" applyBorder="1" applyAlignment="1">
      <alignment/>
    </xf>
    <xf numFmtId="0" fontId="0" fillId="45" borderId="0" xfId="0" applyFont="1" applyFill="1" applyAlignment="1">
      <alignment/>
    </xf>
    <xf numFmtId="0" fontId="4" fillId="0" borderId="0" xfId="0" applyFont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4" fillId="0" borderId="0" xfId="0" applyFont="1" applyAlignment="1">
      <alignment/>
    </xf>
    <xf numFmtId="0" fontId="4" fillId="0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2" fontId="4" fillId="0" borderId="44" xfId="0" applyNumberFormat="1" applyFont="1" applyBorder="1" applyAlignment="1">
      <alignment horizontal="center"/>
    </xf>
    <xf numFmtId="2" fontId="4" fillId="0" borderId="4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45" borderId="14" xfId="0" applyFont="1" applyFill="1" applyBorder="1" applyAlignment="1">
      <alignment horizontal="left"/>
    </xf>
    <xf numFmtId="0" fontId="4" fillId="45" borderId="14" xfId="0" applyFont="1" applyFill="1" applyBorder="1" applyAlignment="1">
      <alignment horizontal="left"/>
    </xf>
    <xf numFmtId="0" fontId="7" fillId="34" borderId="0" xfId="0" applyFont="1" applyFill="1" applyAlignment="1">
      <alignment horizontal="left"/>
    </xf>
    <xf numFmtId="0" fontId="8" fillId="45" borderId="14" xfId="0" applyFont="1" applyFill="1" applyBorder="1" applyAlignment="1">
      <alignment horizontal="left"/>
    </xf>
    <xf numFmtId="0" fontId="12" fillId="45" borderId="18" xfId="0" applyFont="1" applyFill="1" applyBorder="1" applyAlignment="1">
      <alignment horizontal="left"/>
    </xf>
    <xf numFmtId="0" fontId="12" fillId="45" borderId="14" xfId="0" applyFont="1" applyFill="1" applyBorder="1" applyAlignment="1">
      <alignment horizontal="left"/>
    </xf>
    <xf numFmtId="0" fontId="0" fillId="34" borderId="14" xfId="0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2" fontId="0" fillId="39" borderId="18" xfId="0" applyNumberFormat="1" applyFill="1" applyBorder="1" applyAlignment="1">
      <alignment horizontal="center"/>
    </xf>
    <xf numFmtId="2" fontId="0" fillId="41" borderId="18" xfId="0" applyNumberFormat="1" applyFill="1" applyBorder="1" applyAlignment="1">
      <alignment horizontal="center"/>
    </xf>
    <xf numFmtId="2" fontId="0" fillId="38" borderId="18" xfId="0" applyNumberFormat="1" applyFont="1" applyFill="1" applyBorder="1" applyAlignment="1">
      <alignment horizontal="center"/>
    </xf>
    <xf numFmtId="2" fontId="0" fillId="37" borderId="18" xfId="0" applyNumberFormat="1" applyFill="1" applyBorder="1" applyAlignment="1">
      <alignment horizontal="center"/>
    </xf>
    <xf numFmtId="2" fontId="0" fillId="36" borderId="18" xfId="0" applyNumberFormat="1" applyFill="1" applyBorder="1" applyAlignment="1">
      <alignment horizontal="center"/>
    </xf>
    <xf numFmtId="2" fontId="0" fillId="43" borderId="18" xfId="0" applyNumberFormat="1" applyFill="1" applyBorder="1" applyAlignment="1">
      <alignment horizontal="center"/>
    </xf>
    <xf numFmtId="2" fontId="0" fillId="44" borderId="18" xfId="0" applyNumberFormat="1" applyFill="1" applyBorder="1" applyAlignment="1">
      <alignment horizontal="center"/>
    </xf>
    <xf numFmtId="0" fontId="0" fillId="44" borderId="14" xfId="0" applyFill="1" applyBorder="1" applyAlignment="1">
      <alignment horizontal="center"/>
    </xf>
    <xf numFmtId="2" fontId="0" fillId="34" borderId="14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0" fillId="41" borderId="14" xfId="0" applyNumberFormat="1" applyFill="1" applyBorder="1" applyAlignment="1">
      <alignment horizontal="center"/>
    </xf>
    <xf numFmtId="2" fontId="0" fillId="38" borderId="14" xfId="0" applyNumberFormat="1" applyFon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6" borderId="14" xfId="0" applyNumberFormat="1" applyFill="1" applyBorder="1" applyAlignment="1">
      <alignment horizontal="center"/>
    </xf>
    <xf numFmtId="2" fontId="0" fillId="43" borderId="14" xfId="0" applyNumberFormat="1" applyFill="1" applyBorder="1" applyAlignment="1">
      <alignment horizontal="center"/>
    </xf>
    <xf numFmtId="2" fontId="0" fillId="44" borderId="14" xfId="0" applyNumberFormat="1" applyFill="1" applyBorder="1" applyAlignment="1">
      <alignment horizontal="center"/>
    </xf>
    <xf numFmtId="2" fontId="0" fillId="34" borderId="21" xfId="0" applyNumberFormat="1" applyFill="1" applyBorder="1" applyAlignment="1">
      <alignment horizontal="center"/>
    </xf>
    <xf numFmtId="2" fontId="0" fillId="39" borderId="21" xfId="0" applyNumberFormat="1" applyFill="1" applyBorder="1" applyAlignment="1">
      <alignment horizontal="center"/>
    </xf>
    <xf numFmtId="2" fontId="0" fillId="41" borderId="21" xfId="0" applyNumberFormat="1" applyFill="1" applyBorder="1" applyAlignment="1">
      <alignment horizontal="center"/>
    </xf>
    <xf numFmtId="2" fontId="0" fillId="38" borderId="21" xfId="0" applyNumberFormat="1" applyFont="1" applyFill="1" applyBorder="1" applyAlignment="1">
      <alignment horizontal="center"/>
    </xf>
    <xf numFmtId="2" fontId="0" fillId="37" borderId="21" xfId="0" applyNumberFormat="1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2" fontId="0" fillId="43" borderId="21" xfId="0" applyNumberFormat="1" applyFill="1" applyBorder="1" applyAlignment="1">
      <alignment horizontal="center"/>
    </xf>
    <xf numFmtId="2" fontId="0" fillId="44" borderId="21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41" borderId="14" xfId="0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43" borderId="14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42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40" borderId="0" xfId="0" applyNumberFormat="1" applyFill="1" applyAlignment="1">
      <alignment horizontal="left"/>
    </xf>
    <xf numFmtId="0" fontId="0" fillId="34" borderId="0" xfId="0" applyNumberFormat="1" applyFill="1" applyAlignment="1">
      <alignment horizontal="left"/>
    </xf>
    <xf numFmtId="0" fontId="0" fillId="39" borderId="0" xfId="0" applyNumberFormat="1" applyFill="1" applyAlignment="1">
      <alignment horizontal="left"/>
    </xf>
    <xf numFmtId="0" fontId="0" fillId="41" borderId="0" xfId="0" applyNumberFormat="1" applyFill="1" applyAlignment="1">
      <alignment horizontal="left"/>
    </xf>
    <xf numFmtId="0" fontId="0" fillId="38" borderId="0" xfId="0" applyFont="1" applyFill="1" applyAlignment="1">
      <alignment horizontal="left"/>
    </xf>
    <xf numFmtId="0" fontId="0" fillId="37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43" borderId="0" xfId="0" applyFill="1" applyAlignment="1">
      <alignment horizontal="left"/>
    </xf>
    <xf numFmtId="0" fontId="0" fillId="44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4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0" fillId="0" borderId="41" xfId="0" applyFont="1" applyFill="1" applyBorder="1" applyAlignment="1">
      <alignment horizontal="right"/>
    </xf>
    <xf numFmtId="0" fontId="0" fillId="0" borderId="50" xfId="0" applyFont="1" applyFill="1" applyBorder="1" applyAlignment="1">
      <alignment horizontal="left"/>
    </xf>
    <xf numFmtId="0" fontId="4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54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0" fillId="0" borderId="33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54" xfId="0" applyFont="1" applyBorder="1" applyAlignment="1">
      <alignment horizontal="center"/>
    </xf>
    <xf numFmtId="0" fontId="1" fillId="45" borderId="14" xfId="0" applyFont="1" applyFill="1" applyBorder="1" applyAlignment="1">
      <alignment horizontal="left"/>
    </xf>
    <xf numFmtId="0" fontId="9" fillId="45" borderId="14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0" fillId="42" borderId="14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7" fillId="40" borderId="0" xfId="0" applyFont="1" applyFill="1" applyAlignment="1">
      <alignment horizontal="left" wrapText="1"/>
    </xf>
    <xf numFmtId="0" fontId="0" fillId="39" borderId="38" xfId="0" applyFont="1" applyFill="1" applyBorder="1" applyAlignment="1">
      <alignment horizontal="left"/>
    </xf>
    <xf numFmtId="0" fontId="0" fillId="41" borderId="14" xfId="0" applyFont="1" applyFill="1" applyBorder="1" applyAlignment="1">
      <alignment horizontal="left"/>
    </xf>
    <xf numFmtId="0" fontId="7" fillId="38" borderId="0" xfId="0" applyFont="1" applyFill="1" applyAlignment="1">
      <alignment horizontal="left"/>
    </xf>
    <xf numFmtId="0" fontId="0" fillId="37" borderId="14" xfId="0" applyFont="1" applyFill="1" applyBorder="1" applyAlignment="1">
      <alignment horizontal="left"/>
    </xf>
    <xf numFmtId="0" fontId="0" fillId="36" borderId="14" xfId="0" applyFont="1" applyFill="1" applyBorder="1" applyAlignment="1">
      <alignment horizontal="left"/>
    </xf>
    <xf numFmtId="0" fontId="0" fillId="45" borderId="0" xfId="0" applyFont="1" applyFill="1" applyAlignment="1">
      <alignment horizontal="left"/>
    </xf>
    <xf numFmtId="0" fontId="7" fillId="45" borderId="14" xfId="0" applyFont="1" applyFill="1" applyBorder="1" applyAlignment="1">
      <alignment horizontal="left"/>
    </xf>
    <xf numFmtId="0" fontId="0" fillId="45" borderId="14" xfId="0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16" fontId="0" fillId="33" borderId="0" xfId="0" applyNumberFormat="1" applyFill="1" applyBorder="1" applyAlignment="1">
      <alignment/>
    </xf>
    <xf numFmtId="0" fontId="5" fillId="0" borderId="0" xfId="0" applyFont="1" applyBorder="1" applyAlignment="1">
      <alignment/>
    </xf>
    <xf numFmtId="0" fontId="14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4" fillId="45" borderId="18" xfId="0" applyFont="1" applyFill="1" applyBorder="1" applyAlignment="1">
      <alignment horizontal="left"/>
    </xf>
    <xf numFmtId="0" fontId="4" fillId="45" borderId="37" xfId="0" applyFont="1" applyFill="1" applyBorder="1" applyAlignment="1">
      <alignment horizontal="left"/>
    </xf>
    <xf numFmtId="0" fontId="1" fillId="45" borderId="18" xfId="0" applyFont="1" applyFill="1" applyBorder="1" applyAlignment="1">
      <alignment horizontal="left"/>
    </xf>
    <xf numFmtId="0" fontId="1" fillId="45" borderId="37" xfId="0" applyFont="1" applyFill="1" applyBorder="1" applyAlignment="1">
      <alignment horizontal="left"/>
    </xf>
    <xf numFmtId="0" fontId="4" fillId="0" borderId="55" xfId="0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56" xfId="0" applyFont="1" applyBorder="1" applyAlignment="1">
      <alignment horizontal="center"/>
    </xf>
    <xf numFmtId="0" fontId="0" fillId="0" borderId="54" xfId="0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183" fontId="0" fillId="0" borderId="32" xfId="0" applyNumberFormat="1" applyBorder="1" applyAlignment="1">
      <alignment horizontal="center"/>
    </xf>
    <xf numFmtId="183" fontId="0" fillId="0" borderId="0" xfId="0" applyNumberFormat="1" applyFill="1" applyBorder="1" applyAlignment="1">
      <alignment horizontal="center"/>
    </xf>
    <xf numFmtId="0" fontId="0" fillId="45" borderId="19" xfId="0" applyFont="1" applyFill="1" applyBorder="1" applyAlignment="1">
      <alignment horizontal="left"/>
    </xf>
    <xf numFmtId="0" fontId="7" fillId="45" borderId="0" xfId="0" applyFont="1" applyFill="1" applyAlignment="1">
      <alignment horizontal="left"/>
    </xf>
    <xf numFmtId="0" fontId="4" fillId="0" borderId="56" xfId="0" applyFont="1" applyBorder="1" applyAlignment="1">
      <alignment horizontal="center"/>
    </xf>
    <xf numFmtId="2" fontId="4" fillId="0" borderId="56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" fontId="4" fillId="0" borderId="37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8" fillId="0" borderId="14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" fontId="4" fillId="0" borderId="57" xfId="0" applyNumberFormat="1" applyFont="1" applyBorder="1" applyAlignment="1">
      <alignment horizontal="center"/>
    </xf>
    <xf numFmtId="2" fontId="4" fillId="0" borderId="58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45" borderId="0" xfId="0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1" fillId="45" borderId="5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view="pageBreakPreview" zoomScaleSheetLayoutView="100" zoomScalePageLayoutView="0" workbookViewId="0" topLeftCell="A1">
      <selection activeCell="B8" sqref="B8:G19"/>
    </sheetView>
  </sheetViews>
  <sheetFormatPr defaultColWidth="9.00390625" defaultRowHeight="12.75"/>
  <cols>
    <col min="1" max="1" width="7.625" style="0" customWidth="1"/>
    <col min="2" max="2" width="22.625" style="0" customWidth="1"/>
    <col min="3" max="3" width="7.625" style="0" customWidth="1"/>
    <col min="4" max="4" width="8.625" style="0" customWidth="1"/>
    <col min="5" max="5" width="12.625" style="0" customWidth="1"/>
    <col min="6" max="6" width="12.125" style="0" bestFit="1" customWidth="1"/>
    <col min="7" max="11" width="11.625" style="0" customWidth="1"/>
  </cols>
  <sheetData>
    <row r="2" spans="1:14" ht="24.75" customHeight="1">
      <c r="A2" s="4" t="s">
        <v>0</v>
      </c>
      <c r="B2" s="4"/>
      <c r="C2" s="4"/>
      <c r="D2" s="4"/>
      <c r="E2" s="4"/>
      <c r="F2" s="4"/>
      <c r="G2" s="4"/>
      <c r="H2" s="4"/>
      <c r="I2" s="5"/>
      <c r="J2" s="5"/>
      <c r="K2" s="5"/>
      <c r="N2" s="19"/>
    </row>
    <row r="3" spans="1:14" ht="24.75" customHeight="1">
      <c r="A3" s="6"/>
      <c r="B3" s="6"/>
      <c r="C3" s="6" t="s">
        <v>11</v>
      </c>
      <c r="D3" s="245" t="s">
        <v>95</v>
      </c>
      <c r="E3" s="6"/>
      <c r="F3" s="36" t="s">
        <v>12</v>
      </c>
      <c r="G3" s="40" t="s">
        <v>96</v>
      </c>
      <c r="H3" s="40"/>
      <c r="I3" s="6"/>
      <c r="J3" s="27"/>
      <c r="K3" s="27"/>
      <c r="L3" s="30"/>
      <c r="M3" s="30"/>
      <c r="N3" s="30"/>
    </row>
    <row r="4" spans="1:14" ht="15" customHeight="1">
      <c r="A4" s="6"/>
      <c r="B4" s="6"/>
      <c r="C4" s="6"/>
      <c r="D4" s="6"/>
      <c r="E4" s="6"/>
      <c r="F4" s="36"/>
      <c r="G4" s="40"/>
      <c r="H4" s="40"/>
      <c r="I4" s="6"/>
      <c r="J4" s="27"/>
      <c r="K4" s="27"/>
      <c r="L4" s="30"/>
      <c r="M4" s="30"/>
      <c r="N4" s="30"/>
    </row>
    <row r="5" spans="4:14" ht="0.75" customHeight="1" thickBot="1">
      <c r="D5" s="1"/>
      <c r="K5" s="23"/>
      <c r="L5" s="23"/>
      <c r="M5" s="30"/>
      <c r="N5" s="30"/>
    </row>
    <row r="6" spans="1:14" ht="15" customHeight="1">
      <c r="A6" s="8" t="s">
        <v>61</v>
      </c>
      <c r="B6" s="38" t="s">
        <v>5</v>
      </c>
      <c r="C6" s="10" t="s">
        <v>1</v>
      </c>
      <c r="D6" s="10" t="s">
        <v>6</v>
      </c>
      <c r="E6" s="11" t="s">
        <v>8</v>
      </c>
      <c r="F6" s="11" t="s">
        <v>7</v>
      </c>
      <c r="G6" s="49" t="s">
        <v>2</v>
      </c>
      <c r="H6" s="51" t="s">
        <v>23</v>
      </c>
      <c r="I6" s="39" t="s">
        <v>24</v>
      </c>
      <c r="J6" s="13"/>
      <c r="K6" s="19"/>
      <c r="L6" s="19"/>
      <c r="M6" s="19"/>
      <c r="N6" s="12"/>
    </row>
    <row r="7" spans="1:14" ht="15.75" customHeight="1" thickBot="1">
      <c r="A7" s="52"/>
      <c r="B7" s="53"/>
      <c r="C7" s="54"/>
      <c r="D7" s="54"/>
      <c r="E7" s="55"/>
      <c r="F7" s="55"/>
      <c r="G7" s="54" t="s">
        <v>3</v>
      </c>
      <c r="H7" s="37" t="s">
        <v>21</v>
      </c>
      <c r="I7" s="56" t="s">
        <v>22</v>
      </c>
      <c r="J7" s="13"/>
      <c r="K7" s="19"/>
      <c r="L7" s="19"/>
      <c r="M7" s="19"/>
      <c r="N7" s="19"/>
    </row>
    <row r="8" spans="1:14" ht="15.75" customHeight="1" thickBot="1">
      <c r="A8" s="258" t="str">
        <f>IF(E8=0,"12","1")</f>
        <v>1</v>
      </c>
      <c r="B8" s="241" t="str">
        <f>'Технические результаты'!O4</f>
        <v>Эдельвейс</v>
      </c>
      <c r="C8" s="206">
        <f>'Протокол жеребьевки'!F15</f>
        <v>1</v>
      </c>
      <c r="D8" s="264">
        <f>'Технические результаты'!O6</f>
        <v>22</v>
      </c>
      <c r="E8" s="265">
        <f>'Технические результаты'!O5</f>
        <v>102050</v>
      </c>
      <c r="F8" s="265">
        <f>'Технические результаты'!O7</f>
        <v>4638.636363636364</v>
      </c>
      <c r="G8" s="265">
        <f>'Технические результаты'!O8</f>
        <v>10975</v>
      </c>
      <c r="H8" s="256"/>
      <c r="I8" s="221"/>
      <c r="J8" s="13"/>
      <c r="K8" s="19"/>
      <c r="L8" s="19"/>
      <c r="M8" s="19"/>
      <c r="N8" s="19"/>
    </row>
    <row r="9" spans="1:14" ht="19.5" customHeight="1">
      <c r="A9" s="205" t="str">
        <f>IF(E9=0,"12","2")</f>
        <v>2</v>
      </c>
      <c r="B9" s="262" t="str">
        <f>'Технические результаты'!M4</f>
        <v>Арсенал</v>
      </c>
      <c r="C9" s="110">
        <f>'Протокол жеребьевки'!F9</f>
        <v>9</v>
      </c>
      <c r="D9" s="206">
        <f>'Технические результаты'!M6</f>
        <v>21</v>
      </c>
      <c r="E9" s="58">
        <f>'Технические результаты'!M5</f>
        <v>74725</v>
      </c>
      <c r="F9" s="58">
        <f>'Технические результаты'!M7</f>
        <v>3558.3333333333335</v>
      </c>
      <c r="G9" s="58">
        <f>'Технические результаты'!M8</f>
        <v>5775</v>
      </c>
      <c r="H9" s="58">
        <f>E8-E9</f>
        <v>27325</v>
      </c>
      <c r="I9" s="85">
        <f aca="true" t="shared" si="0" ref="I9:I19">E8-E9</f>
        <v>27325</v>
      </c>
      <c r="J9" s="14"/>
      <c r="K9" s="28"/>
      <c r="L9" s="19"/>
      <c r="M9" s="19"/>
      <c r="N9" s="19"/>
    </row>
    <row r="10" spans="1:16" ht="19.5" customHeight="1">
      <c r="A10" s="259" t="str">
        <f>IF(E10=0,"12","3")</f>
        <v>3</v>
      </c>
      <c r="B10" s="241" t="str">
        <f>'Технические результаты'!J4</f>
        <v>Kuzbass-Carp</v>
      </c>
      <c r="C10" s="9">
        <f>'Протокол жеребьевки'!F7</f>
        <v>7</v>
      </c>
      <c r="D10" s="266">
        <f>'Технические результаты'!J6</f>
        <v>17</v>
      </c>
      <c r="E10" s="267">
        <f>'Технические результаты'!J5</f>
        <v>58700</v>
      </c>
      <c r="F10" s="268">
        <f>'Технические результаты'!J7</f>
        <v>3452.9411764705883</v>
      </c>
      <c r="G10" s="267">
        <f>'Технические результаты'!J8</f>
        <v>6850</v>
      </c>
      <c r="H10" s="82">
        <f>E8-E10</f>
        <v>43350</v>
      </c>
      <c r="I10" s="86">
        <f>E9-E10</f>
        <v>16025</v>
      </c>
      <c r="J10" s="24"/>
      <c r="K10" s="33"/>
      <c r="L10" s="29"/>
      <c r="M10" s="31"/>
      <c r="N10" s="31"/>
      <c r="O10" s="25"/>
      <c r="P10" s="25"/>
    </row>
    <row r="11" spans="1:16" ht="19.5" customHeight="1">
      <c r="A11" s="7" t="str">
        <f>IF(E11=0,"12","4")</f>
        <v>4</v>
      </c>
      <c r="B11" s="263" t="str">
        <f>'Технические результаты'!G4</f>
        <v>CRAZYCARP</v>
      </c>
      <c r="C11" s="9">
        <f>'Протокол жеребьевки'!F5</f>
        <v>6</v>
      </c>
      <c r="D11" s="21">
        <f>'Технические результаты'!G6</f>
        <v>7</v>
      </c>
      <c r="E11" s="22">
        <f>'Технические результаты'!G5</f>
        <v>32650</v>
      </c>
      <c r="F11" s="22">
        <f>'Технические результаты'!G7</f>
        <v>4664.285714285715</v>
      </c>
      <c r="G11" s="22">
        <f>'Технические результаты'!G8</f>
        <v>8725</v>
      </c>
      <c r="H11" s="59">
        <f>E8-E11</f>
        <v>69400</v>
      </c>
      <c r="I11" s="62">
        <f t="shared" si="0"/>
        <v>26050</v>
      </c>
      <c r="J11" s="24"/>
      <c r="K11" s="34"/>
      <c r="L11" s="31"/>
      <c r="M11" s="31"/>
      <c r="N11" s="31"/>
      <c r="O11" s="25"/>
      <c r="P11" s="25"/>
    </row>
    <row r="12" spans="1:16" ht="19.5" customHeight="1">
      <c r="A12" s="7" t="str">
        <f>IF(E12=0,"12","5")</f>
        <v>5</v>
      </c>
      <c r="B12" s="242" t="str">
        <f>'Технические результаты'!H4</f>
        <v>Охотники за монстрами</v>
      </c>
      <c r="C12" s="21">
        <f>'Протокол жеребьевки'!F4</f>
        <v>10</v>
      </c>
      <c r="D12" s="21">
        <f>'Технические результаты'!H6</f>
        <v>9</v>
      </c>
      <c r="E12" s="22">
        <f>'Технические результаты'!H5</f>
        <v>32100</v>
      </c>
      <c r="F12" s="22">
        <f>'Технические результаты'!H7</f>
        <v>3566.6666666666665</v>
      </c>
      <c r="G12" s="22">
        <f>'Технические результаты'!H8</f>
        <v>6275</v>
      </c>
      <c r="H12" s="59">
        <f>E8-E12</f>
        <v>69950</v>
      </c>
      <c r="I12" s="62">
        <f t="shared" si="0"/>
        <v>550</v>
      </c>
      <c r="J12" s="24"/>
      <c r="K12" s="28"/>
      <c r="L12" s="32"/>
      <c r="M12" s="32"/>
      <c r="N12" s="35"/>
      <c r="O12" s="26"/>
      <c r="P12" s="26"/>
    </row>
    <row r="13" spans="1:14" ht="19.5" customHeight="1">
      <c r="A13" s="7" t="str">
        <f>IF(E13=0,"12","6")</f>
        <v>6</v>
      </c>
      <c r="B13" s="243" t="str">
        <f>'Технические результаты'!E4</f>
        <v>ФРС Томск</v>
      </c>
      <c r="C13" s="270">
        <f>'Протокол жеребьевки'!F13</f>
        <v>2</v>
      </c>
      <c r="D13" s="21">
        <f>'Технические результаты'!E6</f>
        <v>7</v>
      </c>
      <c r="E13" s="22">
        <f>'Технические результаты'!E5</f>
        <v>27550</v>
      </c>
      <c r="F13" s="22">
        <f>'Технические результаты'!E7</f>
        <v>3935.714285714286</v>
      </c>
      <c r="G13" s="22">
        <f>'Технические результаты'!E8</f>
        <v>6625</v>
      </c>
      <c r="H13" s="83">
        <f>E8-E13</f>
        <v>74500</v>
      </c>
      <c r="I13" s="87">
        <f t="shared" si="0"/>
        <v>4550</v>
      </c>
      <c r="J13" s="24"/>
      <c r="K13" s="14"/>
      <c r="L13" s="19"/>
      <c r="M13" s="19"/>
      <c r="N13" s="19"/>
    </row>
    <row r="14" spans="1:14" ht="19.5" customHeight="1">
      <c r="A14" s="7" t="str">
        <f>IF(E14=0,"12","7")</f>
        <v>7</v>
      </c>
      <c r="B14" s="276" t="str">
        <f>'Технические результаты'!D4</f>
        <v>Белый лотос</v>
      </c>
      <c r="C14" s="277">
        <f>'Протокол жеребьевки'!F14</f>
        <v>5</v>
      </c>
      <c r="D14" s="21">
        <f>'Технические результаты'!D6</f>
        <v>7</v>
      </c>
      <c r="E14" s="22">
        <f>'Технические результаты'!D5</f>
        <v>26850</v>
      </c>
      <c r="F14" s="22">
        <f>'Технические результаты'!D7</f>
        <v>3835.714285714286</v>
      </c>
      <c r="G14" s="22">
        <f>'Технические результаты'!D8</f>
        <v>6675</v>
      </c>
      <c r="H14" s="83">
        <f>E8-E14</f>
        <v>75200</v>
      </c>
      <c r="I14" s="87">
        <f t="shared" si="0"/>
        <v>700</v>
      </c>
      <c r="J14" s="14"/>
      <c r="K14" s="14"/>
      <c r="L14" s="19"/>
      <c r="M14" s="19"/>
      <c r="N14" s="19"/>
    </row>
    <row r="15" spans="1:14" ht="19.5" customHeight="1">
      <c r="A15" s="7" t="str">
        <f>IF(E15=0,"12","8")</f>
        <v>8</v>
      </c>
      <c r="B15" s="242" t="str">
        <f>'Технические результаты'!K4</f>
        <v>Carp Siberians</v>
      </c>
      <c r="C15" s="21">
        <f>'Протокол жеребьевки'!F8</f>
        <v>11</v>
      </c>
      <c r="D15" s="9">
        <f>'Технические результаты'!K6</f>
        <v>6</v>
      </c>
      <c r="E15" s="63">
        <f>'Технические результаты'!K5</f>
        <v>24500</v>
      </c>
      <c r="F15" s="63">
        <f>'Технические результаты'!K7</f>
        <v>4083.3333333333335</v>
      </c>
      <c r="G15" s="63">
        <f>'Технические результаты'!K8</f>
        <v>6000</v>
      </c>
      <c r="H15" s="83">
        <f>E8-E15</f>
        <v>77550</v>
      </c>
      <c r="I15" s="87">
        <f t="shared" si="0"/>
        <v>2350</v>
      </c>
      <c r="J15" s="14"/>
      <c r="K15" s="14"/>
      <c r="L15" s="19"/>
      <c r="M15" s="19"/>
      <c r="N15" s="19"/>
    </row>
    <row r="16" spans="1:14" ht="19.5" customHeight="1">
      <c r="A16" s="20" t="str">
        <f>IF(E16=0,"12","9")</f>
        <v>9</v>
      </c>
      <c r="B16" s="242" t="str">
        <f>'Технические результаты'!F4</f>
        <v>"MAGNUM</v>
      </c>
      <c r="C16" s="9">
        <f>'Протокол жеребьевки'!F12</f>
        <v>8</v>
      </c>
      <c r="D16" s="9">
        <f>'Технические результаты'!F6</f>
        <v>5</v>
      </c>
      <c r="E16" s="63">
        <f>'Технические результаты'!F5</f>
        <v>20400</v>
      </c>
      <c r="F16" s="63">
        <f>'Технические результаты'!F7</f>
        <v>4080</v>
      </c>
      <c r="G16" s="63">
        <f>'Технические результаты'!F8</f>
        <v>4675</v>
      </c>
      <c r="H16" s="83">
        <f>E8-E16</f>
        <v>81650</v>
      </c>
      <c r="I16" s="87">
        <f t="shared" si="0"/>
        <v>4100</v>
      </c>
      <c r="J16" s="14"/>
      <c r="K16" s="14"/>
      <c r="L16" s="84"/>
      <c r="M16" s="19"/>
      <c r="N16" s="19"/>
    </row>
    <row r="17" spans="1:14" ht="19.5" customHeight="1">
      <c r="A17" s="20" t="str">
        <f>IF(E17=0,"12","10")</f>
        <v>10</v>
      </c>
      <c r="B17" s="243" t="str">
        <f>'Технические результаты'!L4</f>
        <v>Триумф</v>
      </c>
      <c r="C17" s="21">
        <f>'Протокол жеребьевки'!F6</f>
        <v>4</v>
      </c>
      <c r="D17" s="9">
        <f>'Технические результаты'!L6</f>
        <v>4</v>
      </c>
      <c r="E17" s="63">
        <f>'Технические результаты'!L5</f>
        <v>18025</v>
      </c>
      <c r="F17" s="63">
        <f>'Технические результаты'!L7</f>
        <v>4506.25</v>
      </c>
      <c r="G17" s="63">
        <f>'Технические результаты'!L8</f>
        <v>5825</v>
      </c>
      <c r="H17" s="83">
        <f>E8-E17</f>
        <v>84025</v>
      </c>
      <c r="I17" s="87">
        <f t="shared" si="0"/>
        <v>2375</v>
      </c>
      <c r="J17" s="14"/>
      <c r="K17" s="14"/>
      <c r="L17" s="19"/>
      <c r="M17" s="19"/>
      <c r="N17" s="19"/>
    </row>
    <row r="18" spans="1:14" ht="19.5" customHeight="1">
      <c r="A18" s="20" t="str">
        <f>IF(E18=0,"12","11")</f>
        <v>11</v>
      </c>
      <c r="B18" s="243" t="str">
        <f>'Технические результаты'!N4</f>
        <v>Gold carp</v>
      </c>
      <c r="C18" s="269">
        <f>'Протокол жеребьевки'!F10</f>
        <v>12</v>
      </c>
      <c r="D18" s="9">
        <f>'Технические результаты'!N6</f>
        <v>4</v>
      </c>
      <c r="E18" s="63">
        <f>'Технические результаты'!N5</f>
        <v>16200</v>
      </c>
      <c r="F18" s="63">
        <f>'Технические результаты'!N7</f>
        <v>4050</v>
      </c>
      <c r="G18" s="63">
        <f>'Технические результаты'!N8</f>
        <v>5500</v>
      </c>
      <c r="H18" s="83">
        <f>E8-E18</f>
        <v>85850</v>
      </c>
      <c r="I18" s="87">
        <f t="shared" si="0"/>
        <v>1825</v>
      </c>
      <c r="J18" s="14"/>
      <c r="K18" s="14"/>
      <c r="L18" s="19"/>
      <c r="M18" s="19"/>
      <c r="N18" s="19"/>
    </row>
    <row r="19" spans="1:14" ht="19.5" customHeight="1">
      <c r="A19" s="20" t="str">
        <f>IF(E19=0,"12","12")</f>
        <v>12</v>
      </c>
      <c r="B19" s="242" t="str">
        <f>'Технические результаты'!I4</f>
        <v>Big Fish</v>
      </c>
      <c r="C19" s="24">
        <f>'Протокол жеребьевки'!F11</f>
        <v>3</v>
      </c>
      <c r="D19" s="9">
        <f>'Технические результаты'!I6</f>
        <v>2</v>
      </c>
      <c r="E19" s="63">
        <f>'Технические результаты'!I5</f>
        <v>4575</v>
      </c>
      <c r="F19" s="63">
        <f>'Технические результаты'!I7</f>
        <v>2287.5</v>
      </c>
      <c r="G19" s="63">
        <f>'Технические результаты'!I8</f>
        <v>3000</v>
      </c>
      <c r="H19" s="83">
        <f>E8-E19</f>
        <v>97475</v>
      </c>
      <c r="I19" s="87">
        <f t="shared" si="0"/>
        <v>11625</v>
      </c>
      <c r="J19" s="14"/>
      <c r="K19" s="14"/>
      <c r="L19" s="19"/>
      <c r="M19" s="19"/>
      <c r="N19" s="19"/>
    </row>
    <row r="20" spans="1:14" ht="15">
      <c r="A20" s="2"/>
      <c r="B20" s="12" t="s">
        <v>18</v>
      </c>
      <c r="C20" s="1"/>
      <c r="D20" s="1"/>
      <c r="E20" s="1"/>
      <c r="F20" s="81">
        <f>MAX(G8:G19)</f>
        <v>10975</v>
      </c>
      <c r="G20" s="14"/>
      <c r="H20" s="14"/>
      <c r="I20" s="3"/>
      <c r="J20" s="1"/>
      <c r="K20" s="12"/>
      <c r="L20" s="19"/>
      <c r="M20" s="19"/>
      <c r="N20" s="19"/>
    </row>
    <row r="21" spans="1:14" ht="15">
      <c r="A21" s="2"/>
      <c r="B21" s="42" t="s">
        <v>13</v>
      </c>
      <c r="C21" s="42" t="s">
        <v>14</v>
      </c>
      <c r="D21" s="1"/>
      <c r="E21" s="1"/>
      <c r="F21" s="131">
        <f>SUM(E8:E19)</f>
        <v>438325</v>
      </c>
      <c r="G21" s="14"/>
      <c r="H21" s="14"/>
      <c r="I21" s="3"/>
      <c r="J21" s="1"/>
      <c r="K21" s="12"/>
      <c r="L21" s="19"/>
      <c r="M21" s="19"/>
      <c r="N21" s="19"/>
    </row>
    <row r="22" spans="1:14" ht="15">
      <c r="A22" s="2"/>
      <c r="B22" s="43" t="s">
        <v>25</v>
      </c>
      <c r="C22" s="1" t="s">
        <v>16</v>
      </c>
      <c r="D22" s="1" t="s">
        <v>15</v>
      </c>
      <c r="E22" s="1"/>
      <c r="F22" s="131">
        <f>SUM(D8:D19)</f>
        <v>111</v>
      </c>
      <c r="G22" s="14"/>
      <c r="H22" s="14"/>
      <c r="I22" s="3"/>
      <c r="J22" s="1"/>
      <c r="K22" s="12"/>
      <c r="L22" s="19"/>
      <c r="M22" s="19"/>
      <c r="N22" s="19"/>
    </row>
    <row r="23" spans="1:14" ht="15">
      <c r="A23" s="2"/>
      <c r="B23" s="1"/>
      <c r="C23" s="1"/>
      <c r="D23" s="1" t="s">
        <v>17</v>
      </c>
      <c r="E23" s="1"/>
      <c r="F23" s="132"/>
      <c r="G23" s="14"/>
      <c r="H23" s="14"/>
      <c r="I23" s="3"/>
      <c r="J23" s="1"/>
      <c r="K23" s="12"/>
      <c r="L23" s="19"/>
      <c r="M23" s="19"/>
      <c r="N23" s="19"/>
    </row>
    <row r="24" spans="1:14" ht="15">
      <c r="A24" s="2"/>
      <c r="D24" s="194" t="s">
        <v>37</v>
      </c>
      <c r="E24" s="1"/>
      <c r="F24" s="12"/>
      <c r="G24" s="14"/>
      <c r="H24" s="14"/>
      <c r="I24" s="3"/>
      <c r="J24" s="1"/>
      <c r="K24" s="12"/>
      <c r="L24" s="19"/>
      <c r="M24" s="19"/>
      <c r="N24" s="19"/>
    </row>
    <row r="25" spans="2:14" ht="15">
      <c r="B25" s="41"/>
      <c r="J25" s="25"/>
      <c r="K25" s="30"/>
      <c r="L25" s="30"/>
      <c r="M25" s="25"/>
      <c r="N25" s="19"/>
    </row>
    <row r="26" spans="4:14" ht="15">
      <c r="D26" s="41"/>
      <c r="J26" s="25"/>
      <c r="K26" s="30"/>
      <c r="L26" s="30"/>
      <c r="M26" s="30"/>
      <c r="N26" s="19"/>
    </row>
    <row r="27" spans="2:14" ht="15">
      <c r="B27" s="41"/>
      <c r="K27" s="19"/>
      <c r="L27" s="19"/>
      <c r="M27" s="19"/>
      <c r="N27" s="19"/>
    </row>
    <row r="28" spans="4:14" ht="15">
      <c r="D28" s="41"/>
      <c r="K28" s="19"/>
      <c r="L28" s="19"/>
      <c r="M28" s="19"/>
      <c r="N28" s="19"/>
    </row>
    <row r="29" spans="11:14" ht="12.75">
      <c r="K29" s="19"/>
      <c r="L29" s="19"/>
      <c r="M29" s="19"/>
      <c r="N29" s="19"/>
    </row>
    <row r="30" spans="11:14" ht="12.75">
      <c r="K30" s="19"/>
      <c r="L30" s="19"/>
      <c r="M30" s="19"/>
      <c r="N30" s="19"/>
    </row>
    <row r="31" spans="11:14" ht="12.75">
      <c r="K31" s="19"/>
      <c r="L31" s="19"/>
      <c r="M31" s="19"/>
      <c r="N31" s="19"/>
    </row>
    <row r="32" spans="11:13" ht="12.75">
      <c r="K32" s="19"/>
      <c r="L32" s="19"/>
      <c r="M32" s="19"/>
    </row>
    <row r="33" spans="11:13" ht="12.75">
      <c r="K33" s="19"/>
      <c r="L33" s="19"/>
      <c r="M33" s="19"/>
    </row>
    <row r="34" spans="11:13" ht="12.75">
      <c r="K34" s="19"/>
      <c r="L34" s="19"/>
      <c r="M34" s="19"/>
    </row>
    <row r="35" spans="11:13" ht="12.75">
      <c r="K35" s="19"/>
      <c r="L35" s="19"/>
      <c r="M35" s="19"/>
    </row>
    <row r="36" spans="11:13" ht="12.75">
      <c r="K36" s="19"/>
      <c r="L36" s="19"/>
      <c r="M36" s="19"/>
    </row>
    <row r="37" spans="11:13" ht="12.75">
      <c r="K37" s="19"/>
      <c r="L37" s="19"/>
      <c r="M37" s="19"/>
    </row>
    <row r="38" spans="11:12" ht="12.75">
      <c r="K38" s="19"/>
      <c r="L38" s="19"/>
    </row>
    <row r="39" spans="11:12" ht="12.75">
      <c r="K39" s="19"/>
      <c r="L39" s="19"/>
    </row>
    <row r="40" ht="12.75">
      <c r="K40" s="19"/>
    </row>
    <row r="41" ht="12.75">
      <c r="K41" s="19"/>
    </row>
    <row r="42" ht="12.75">
      <c r="K42" s="19"/>
    </row>
    <row r="43" ht="12.75">
      <c r="K43" s="19"/>
    </row>
  </sheetData>
  <sheetProtection/>
  <printOptions/>
  <pageMargins left="0.7874015748031497" right="0.7874015748031497" top="0.3937007874015748" bottom="0.3937007874015748" header="0" footer="0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5" sqref="H5"/>
    </sheetView>
  </sheetViews>
  <sheetFormatPr defaultColWidth="9.00390625" defaultRowHeight="12.75"/>
  <cols>
    <col min="2" max="5" width="18.625" style="0" customWidth="1"/>
  </cols>
  <sheetData>
    <row r="1" spans="2:5" ht="19.5" customHeight="1">
      <c r="B1" s="134" t="s">
        <v>48</v>
      </c>
      <c r="C1" s="134"/>
      <c r="D1" s="134"/>
      <c r="E1" s="134"/>
    </row>
    <row r="2" spans="2:5" ht="19.5" customHeight="1">
      <c r="B2" s="130" t="s">
        <v>35</v>
      </c>
      <c r="C2" s="255"/>
      <c r="D2" s="130" t="s">
        <v>49</v>
      </c>
      <c r="E2" s="195"/>
    </row>
    <row r="3" ht="13.5" thickBot="1">
      <c r="E3" s="193"/>
    </row>
    <row r="4" spans="1:5" ht="19.5" customHeight="1" thickBot="1">
      <c r="A4" s="204" t="s">
        <v>10</v>
      </c>
      <c r="B4" s="200" t="s">
        <v>45</v>
      </c>
      <c r="C4" s="200" t="s">
        <v>46</v>
      </c>
      <c r="D4" s="200" t="s">
        <v>50</v>
      </c>
      <c r="E4" s="197" t="s">
        <v>47</v>
      </c>
    </row>
    <row r="5" spans="1:5" ht="19.5" customHeight="1">
      <c r="A5" s="205">
        <v>1</v>
      </c>
      <c r="B5" s="206"/>
      <c r="C5" s="201"/>
      <c r="D5" s="201"/>
      <c r="E5" s="198"/>
    </row>
    <row r="6" spans="1:5" ht="19.5" customHeight="1">
      <c r="A6" s="7">
        <v>2</v>
      </c>
      <c r="B6" s="9"/>
      <c r="C6" s="202"/>
      <c r="D6" s="202"/>
      <c r="E6" s="199"/>
    </row>
    <row r="7" spans="1:5" ht="19.5" customHeight="1">
      <c r="A7" s="7">
        <v>3</v>
      </c>
      <c r="B7" s="9"/>
      <c r="C7" s="202"/>
      <c r="D7" s="202"/>
      <c r="E7" s="199"/>
    </row>
    <row r="8" spans="1:5" ht="19.5" customHeight="1">
      <c r="A8" s="7">
        <v>4</v>
      </c>
      <c r="B8" s="9"/>
      <c r="C8" s="202"/>
      <c r="D8" s="202"/>
      <c r="E8" s="199"/>
    </row>
    <row r="9" spans="1:5" ht="19.5" customHeight="1">
      <c r="A9" s="7">
        <v>5</v>
      </c>
      <c r="B9" s="9"/>
      <c r="C9" s="202"/>
      <c r="D9" s="202"/>
      <c r="E9" s="199"/>
    </row>
    <row r="10" spans="1:5" ht="19.5" customHeight="1">
      <c r="A10" s="7">
        <v>6</v>
      </c>
      <c r="B10" s="9"/>
      <c r="C10" s="202"/>
      <c r="D10" s="202"/>
      <c r="E10" s="199"/>
    </row>
    <row r="11" spans="1:5" ht="19.5" customHeight="1">
      <c r="A11" s="7">
        <v>7</v>
      </c>
      <c r="B11" s="9"/>
      <c r="C11" s="202"/>
      <c r="D11" s="202"/>
      <c r="E11" s="199"/>
    </row>
    <row r="12" spans="1:5" ht="19.5" customHeight="1">
      <c r="A12" s="7">
        <v>8</v>
      </c>
      <c r="B12" s="9"/>
      <c r="C12" s="202"/>
      <c r="D12" s="202"/>
      <c r="E12" s="199"/>
    </row>
    <row r="13" spans="1:5" ht="19.5" customHeight="1">
      <c r="A13" s="7">
        <v>9</v>
      </c>
      <c r="B13" s="9"/>
      <c r="C13" s="202"/>
      <c r="D13" s="202"/>
      <c r="E13" s="199"/>
    </row>
    <row r="14" spans="1:5" ht="19.5" customHeight="1">
      <c r="A14" s="7">
        <v>10</v>
      </c>
      <c r="B14" s="9"/>
      <c r="C14" s="202"/>
      <c r="D14" s="202"/>
      <c r="E14" s="199"/>
    </row>
    <row r="15" spans="1:5" ht="19.5" customHeight="1">
      <c r="A15" s="7">
        <v>11</v>
      </c>
      <c r="B15" s="9"/>
      <c r="C15" s="202"/>
      <c r="D15" s="202"/>
      <c r="E15" s="199"/>
    </row>
    <row r="16" spans="1:5" ht="19.5" customHeight="1">
      <c r="A16" s="7">
        <v>12</v>
      </c>
      <c r="B16" s="9"/>
      <c r="C16" s="202"/>
      <c r="D16" s="202"/>
      <c r="E16" s="199"/>
    </row>
    <row r="17" spans="1:5" ht="19.5" customHeight="1">
      <c r="A17" s="7">
        <v>13</v>
      </c>
      <c r="B17" s="9"/>
      <c r="C17" s="202"/>
      <c r="D17" s="202"/>
      <c r="E17" s="199"/>
    </row>
    <row r="18" spans="1:5" ht="19.5" customHeight="1">
      <c r="A18" s="7">
        <v>14</v>
      </c>
      <c r="B18" s="9"/>
      <c r="C18" s="202"/>
      <c r="D18" s="202"/>
      <c r="E18" s="199"/>
    </row>
    <row r="19" spans="1:5" ht="19.5" customHeight="1">
      <c r="A19" s="7">
        <v>15</v>
      </c>
      <c r="B19" s="9"/>
      <c r="C19" s="202"/>
      <c r="D19" s="202"/>
      <c r="E19" s="199"/>
    </row>
    <row r="20" spans="1:5" ht="19.5" customHeight="1">
      <c r="A20" s="7">
        <v>16</v>
      </c>
      <c r="B20" s="9"/>
      <c r="C20" s="202"/>
      <c r="D20" s="202"/>
      <c r="E20" s="199"/>
    </row>
    <row r="21" spans="1:5" ht="19.5" customHeight="1">
      <c r="A21" s="7">
        <v>17</v>
      </c>
      <c r="B21" s="9"/>
      <c r="C21" s="202"/>
      <c r="D21" s="202"/>
      <c r="E21" s="199"/>
    </row>
    <row r="22" spans="1:5" ht="19.5" customHeight="1">
      <c r="A22" s="7">
        <v>18</v>
      </c>
      <c r="B22" s="9"/>
      <c r="C22" s="202"/>
      <c r="D22" s="202"/>
      <c r="E22" s="199"/>
    </row>
    <row r="23" spans="1:5" ht="19.5" customHeight="1">
      <c r="A23" s="7">
        <v>19</v>
      </c>
      <c r="B23" s="9"/>
      <c r="C23" s="202"/>
      <c r="D23" s="202"/>
      <c r="E23" s="199"/>
    </row>
    <row r="24" spans="1:5" ht="19.5" customHeight="1">
      <c r="A24" s="7">
        <v>20</v>
      </c>
      <c r="B24" s="9"/>
      <c r="C24" s="202"/>
      <c r="D24" s="202"/>
      <c r="E24" s="199"/>
    </row>
    <row r="25" spans="1:5" ht="19.5" customHeight="1">
      <c r="A25" s="7">
        <v>21</v>
      </c>
      <c r="B25" s="9"/>
      <c r="C25" s="202"/>
      <c r="D25" s="202"/>
      <c r="E25" s="199"/>
    </row>
    <row r="26" spans="1:5" ht="19.5" customHeight="1">
      <c r="A26" s="7">
        <v>22</v>
      </c>
      <c r="B26" s="9"/>
      <c r="C26" s="202"/>
      <c r="D26" s="202"/>
      <c r="E26" s="199"/>
    </row>
    <row r="27" spans="1:5" ht="19.5" customHeight="1">
      <c r="A27" s="7">
        <v>23</v>
      </c>
      <c r="B27" s="9"/>
      <c r="C27" s="202"/>
      <c r="D27" s="202"/>
      <c r="E27" s="199"/>
    </row>
    <row r="28" spans="1:5" ht="19.5" customHeight="1">
      <c r="A28" s="7">
        <v>24</v>
      </c>
      <c r="B28" s="9"/>
      <c r="C28" s="202"/>
      <c r="D28" s="202"/>
      <c r="E28" s="199"/>
    </row>
    <row r="29" spans="1:5" ht="19.5" customHeight="1">
      <c r="A29" s="7">
        <v>25</v>
      </c>
      <c r="B29" s="9"/>
      <c r="C29" s="202"/>
      <c r="D29" s="202"/>
      <c r="E29" s="199"/>
    </row>
    <row r="30" spans="1:5" ht="19.5" customHeight="1">
      <c r="A30" s="7">
        <v>26</v>
      </c>
      <c r="B30" s="9"/>
      <c r="C30" s="202"/>
      <c r="D30" s="202"/>
      <c r="E30" s="199"/>
    </row>
    <row r="31" spans="1:5" ht="19.5" customHeight="1">
      <c r="A31" s="7">
        <v>27</v>
      </c>
      <c r="B31" s="9"/>
      <c r="C31" s="202"/>
      <c r="D31" s="202"/>
      <c r="E31" s="199"/>
    </row>
    <row r="32" spans="1:5" ht="19.5" customHeight="1">
      <c r="A32" s="7">
        <v>28</v>
      </c>
      <c r="B32" s="9"/>
      <c r="C32" s="202"/>
      <c r="D32" s="202"/>
      <c r="E32" s="199"/>
    </row>
    <row r="33" spans="1:5" ht="19.5" customHeight="1">
      <c r="A33" s="7">
        <v>29</v>
      </c>
      <c r="B33" s="9"/>
      <c r="C33" s="202"/>
      <c r="D33" s="202"/>
      <c r="E33" s="199"/>
    </row>
    <row r="34" spans="1:5" ht="19.5" customHeight="1">
      <c r="A34" s="7">
        <v>30</v>
      </c>
      <c r="B34" s="9"/>
      <c r="C34" s="202"/>
      <c r="D34" s="202"/>
      <c r="E34" s="199"/>
    </row>
    <row r="35" spans="1:5" ht="19.5" customHeight="1">
      <c r="A35" s="7">
        <v>31</v>
      </c>
      <c r="B35" s="9"/>
      <c r="C35" s="202"/>
      <c r="D35" s="202"/>
      <c r="E35" s="199"/>
    </row>
    <row r="36" spans="1:5" ht="19.5" customHeight="1" thickBot="1">
      <c r="A36" s="107">
        <v>32</v>
      </c>
      <c r="B36" s="207"/>
      <c r="C36" s="203"/>
      <c r="D36" s="203"/>
      <c r="E36" s="19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100"/>
  <sheetViews>
    <sheetView zoomScalePageLayoutView="0" workbookViewId="0" topLeftCell="B1">
      <selection activeCell="E15" sqref="E15"/>
    </sheetView>
  </sheetViews>
  <sheetFormatPr defaultColWidth="9.00390625" defaultRowHeight="12.75"/>
  <cols>
    <col min="2" max="2" width="6.625" style="0" customWidth="1"/>
    <col min="3" max="15" width="12.625" style="0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5" ht="24.75" customHeight="1">
      <c r="B2" s="1"/>
      <c r="C2" s="116"/>
      <c r="D2" s="116"/>
      <c r="E2" s="118" t="s">
        <v>33</v>
      </c>
      <c r="F2" s="116"/>
      <c r="G2" s="116"/>
      <c r="H2" s="116"/>
      <c r="I2" s="246" t="s">
        <v>66</v>
      </c>
      <c r="J2" s="247"/>
      <c r="K2" s="134">
        <v>2016</v>
      </c>
      <c r="L2" s="117"/>
      <c r="M2" s="117"/>
      <c r="N2" s="117"/>
      <c r="O2" s="117"/>
    </row>
    <row r="3" spans="2:10" ht="13.5" thickBot="1">
      <c r="B3" s="1"/>
      <c r="C3" s="1"/>
      <c r="D3" s="1"/>
      <c r="E3" s="1"/>
      <c r="F3" s="1"/>
      <c r="G3" s="1"/>
      <c r="H3" s="1"/>
      <c r="I3" s="1"/>
      <c r="J3" s="1"/>
    </row>
    <row r="4" spans="2:15" ht="39.75" customHeight="1" thickBot="1">
      <c r="B4" s="64"/>
      <c r="C4" s="232" t="s">
        <v>5</v>
      </c>
      <c r="D4" s="108" t="str">
        <f>'Протокол жеребьевки'!C14</f>
        <v>Белый лотос</v>
      </c>
      <c r="E4" s="233" t="str">
        <f>'Протокол жеребьевки'!C13</f>
        <v>ФРС Томск</v>
      </c>
      <c r="F4" s="234" t="str">
        <f>'Протокол жеребьевки'!C12</f>
        <v>"MAGNUM</v>
      </c>
      <c r="G4" s="235" t="str">
        <f>'Протокол жеребьевки'!C5</f>
        <v>CRAZYCARP</v>
      </c>
      <c r="H4" s="144" t="str">
        <f>'Протокол жеребьевки'!C4</f>
        <v>Охотники за монстрами</v>
      </c>
      <c r="I4" s="236" t="str">
        <f>'Протокол жеребьевки'!C11</f>
        <v>Big Fish</v>
      </c>
      <c r="J4" s="237" t="str">
        <f>'Протокол жеребьевки'!C7</f>
        <v>Kuzbass-Carp</v>
      </c>
      <c r="K4" s="238" t="str">
        <f>'Протокол жеребьевки'!C8</f>
        <v>Carp Siberians</v>
      </c>
      <c r="L4" s="239" t="str">
        <f>'Протокол жеребьевки'!C6</f>
        <v>Триумф</v>
      </c>
      <c r="M4" s="240" t="str">
        <f>'Протокол жеребьевки'!C9</f>
        <v>Арсенал</v>
      </c>
      <c r="N4" s="109" t="str">
        <f>'Протокол жеребьевки'!C10</f>
        <v>Gold carp</v>
      </c>
      <c r="O4" s="111" t="str">
        <f>'Протокол жеребьевки'!C15</f>
        <v>Эдельвейс</v>
      </c>
    </row>
    <row r="5" spans="2:15" ht="19.5" customHeight="1">
      <c r="B5" s="65" t="s">
        <v>10</v>
      </c>
      <c r="C5" s="68" t="s">
        <v>4</v>
      </c>
      <c r="D5" s="88">
        <f>SUM(D75:D76)</f>
        <v>26850</v>
      </c>
      <c r="E5" s="89">
        <f aca="true" t="shared" si="0" ref="E5:L5">SUM(E75:E76)</f>
        <v>27550</v>
      </c>
      <c r="F5" s="90">
        <f t="shared" si="0"/>
        <v>20400</v>
      </c>
      <c r="G5" s="91">
        <f t="shared" si="0"/>
        <v>32650</v>
      </c>
      <c r="H5" s="149">
        <f t="shared" si="0"/>
        <v>32100</v>
      </c>
      <c r="I5" s="150">
        <f t="shared" si="0"/>
        <v>4575</v>
      </c>
      <c r="J5" s="151">
        <f t="shared" si="0"/>
        <v>58700</v>
      </c>
      <c r="K5" s="152">
        <f t="shared" si="0"/>
        <v>24500</v>
      </c>
      <c r="L5" s="153">
        <f t="shared" si="0"/>
        <v>18025</v>
      </c>
      <c r="M5" s="154">
        <f>SUM(M75:M76)</f>
        <v>74725</v>
      </c>
      <c r="N5" s="155">
        <f>SUM(N75:N76)</f>
        <v>16200</v>
      </c>
      <c r="O5" s="156">
        <f>SUM(O75:O76)</f>
        <v>102050</v>
      </c>
    </row>
    <row r="6" spans="2:15" ht="19.5" customHeight="1">
      <c r="B6" s="66"/>
      <c r="C6" s="69" t="s">
        <v>9</v>
      </c>
      <c r="D6" s="72">
        <f aca="true" t="shared" si="1" ref="D6:O6">SUM(D71:D72)</f>
        <v>7</v>
      </c>
      <c r="E6" s="74">
        <f t="shared" si="1"/>
        <v>7</v>
      </c>
      <c r="F6" s="75">
        <f t="shared" si="1"/>
        <v>5</v>
      </c>
      <c r="G6" s="76">
        <f t="shared" si="1"/>
        <v>7</v>
      </c>
      <c r="H6" s="148">
        <f t="shared" si="1"/>
        <v>9</v>
      </c>
      <c r="I6" s="174">
        <f t="shared" si="1"/>
        <v>2</v>
      </c>
      <c r="J6" s="175">
        <f t="shared" si="1"/>
        <v>17</v>
      </c>
      <c r="K6" s="176">
        <f t="shared" si="1"/>
        <v>6</v>
      </c>
      <c r="L6" s="177">
        <f>SUM(L71:L72)</f>
        <v>4</v>
      </c>
      <c r="M6" s="178">
        <f t="shared" si="1"/>
        <v>21</v>
      </c>
      <c r="N6" s="179">
        <f t="shared" si="1"/>
        <v>4</v>
      </c>
      <c r="O6" s="157">
        <f t="shared" si="1"/>
        <v>22</v>
      </c>
    </row>
    <row r="7" spans="2:15" ht="19.5" customHeight="1">
      <c r="B7" s="66"/>
      <c r="C7" s="70" t="s">
        <v>19</v>
      </c>
      <c r="D7" s="73">
        <f aca="true" t="shared" si="2" ref="D7:J7">D5/D6</f>
        <v>3835.714285714286</v>
      </c>
      <c r="E7" s="92">
        <f t="shared" si="2"/>
        <v>3935.714285714286</v>
      </c>
      <c r="F7" s="93">
        <f t="shared" si="2"/>
        <v>4080</v>
      </c>
      <c r="G7" s="77">
        <f t="shared" si="2"/>
        <v>4664.285714285715</v>
      </c>
      <c r="H7" s="158">
        <f t="shared" si="2"/>
        <v>3566.6666666666665</v>
      </c>
      <c r="I7" s="159">
        <f t="shared" si="2"/>
        <v>2287.5</v>
      </c>
      <c r="J7" s="160">
        <f t="shared" si="2"/>
        <v>3452.9411764705883</v>
      </c>
      <c r="K7" s="161">
        <f>K5/K6</f>
        <v>4083.3333333333335</v>
      </c>
      <c r="L7" s="162">
        <f>L5/L6</f>
        <v>4506.25</v>
      </c>
      <c r="M7" s="163">
        <f>M5/M6</f>
        <v>3558.3333333333335</v>
      </c>
      <c r="N7" s="164">
        <f>N5/N6</f>
        <v>4050</v>
      </c>
      <c r="O7" s="165">
        <f>O5/O6</f>
        <v>4638.636363636364</v>
      </c>
    </row>
    <row r="8" spans="2:15" ht="19.5" customHeight="1" thickBot="1">
      <c r="B8" s="67"/>
      <c r="C8" s="71" t="s">
        <v>20</v>
      </c>
      <c r="D8" s="94">
        <f aca="true" t="shared" si="3" ref="D8:O8">MAX(D73:D74)</f>
        <v>6675</v>
      </c>
      <c r="E8" s="95">
        <f t="shared" si="3"/>
        <v>6625</v>
      </c>
      <c r="F8" s="96">
        <f t="shared" si="3"/>
        <v>4675</v>
      </c>
      <c r="G8" s="97">
        <f t="shared" si="3"/>
        <v>8725</v>
      </c>
      <c r="H8" s="166">
        <f t="shared" si="3"/>
        <v>6275</v>
      </c>
      <c r="I8" s="167">
        <f t="shared" si="3"/>
        <v>3000</v>
      </c>
      <c r="J8" s="168">
        <f t="shared" si="3"/>
        <v>6850</v>
      </c>
      <c r="K8" s="169">
        <f t="shared" si="3"/>
        <v>6000</v>
      </c>
      <c r="L8" s="170">
        <f t="shared" si="3"/>
        <v>5825</v>
      </c>
      <c r="M8" s="171">
        <f t="shared" si="3"/>
        <v>5775</v>
      </c>
      <c r="N8" s="172">
        <f t="shared" si="3"/>
        <v>5500</v>
      </c>
      <c r="O8" s="173">
        <f t="shared" si="3"/>
        <v>10975</v>
      </c>
    </row>
    <row r="9" spans="2:16" ht="18" customHeight="1">
      <c r="B9" s="65">
        <v>1</v>
      </c>
      <c r="C9" s="78"/>
      <c r="D9" s="99">
        <v>6675</v>
      </c>
      <c r="E9" s="98">
        <v>1550</v>
      </c>
      <c r="F9" s="98">
        <v>4675</v>
      </c>
      <c r="G9" s="98">
        <v>3650</v>
      </c>
      <c r="H9" s="99">
        <v>2350</v>
      </c>
      <c r="I9" s="99">
        <v>3000</v>
      </c>
      <c r="J9" s="260">
        <v>3750</v>
      </c>
      <c r="K9" s="98">
        <v>4225</v>
      </c>
      <c r="L9" s="98">
        <v>4525</v>
      </c>
      <c r="M9" s="98">
        <v>1750</v>
      </c>
      <c r="N9" s="98">
        <v>3150</v>
      </c>
      <c r="O9" s="98">
        <v>2000</v>
      </c>
      <c r="P9" s="19">
        <v>1</v>
      </c>
    </row>
    <row r="10" spans="2:16" ht="18" customHeight="1">
      <c r="B10" s="66">
        <v>2</v>
      </c>
      <c r="C10" s="12"/>
      <c r="D10" s="100">
        <v>2875</v>
      </c>
      <c r="E10" s="81">
        <v>2625</v>
      </c>
      <c r="F10" s="81">
        <v>3075</v>
      </c>
      <c r="G10" s="81">
        <v>6775</v>
      </c>
      <c r="H10" s="100">
        <v>1750</v>
      </c>
      <c r="I10" s="100">
        <v>1575</v>
      </c>
      <c r="J10" s="261">
        <v>4875</v>
      </c>
      <c r="K10" s="100">
        <v>3025</v>
      </c>
      <c r="L10" s="100">
        <v>2300</v>
      </c>
      <c r="M10" s="100">
        <v>4600</v>
      </c>
      <c r="N10" s="81">
        <v>2675</v>
      </c>
      <c r="O10" s="81">
        <v>1975</v>
      </c>
      <c r="P10" s="19">
        <v>2</v>
      </c>
    </row>
    <row r="11" spans="2:16" ht="18" customHeight="1">
      <c r="B11" s="66">
        <v>3</v>
      </c>
      <c r="C11" s="12"/>
      <c r="D11" s="100">
        <v>4000</v>
      </c>
      <c r="E11" s="81">
        <v>5975</v>
      </c>
      <c r="F11" s="81">
        <v>3950</v>
      </c>
      <c r="G11" s="81">
        <v>8725</v>
      </c>
      <c r="H11" s="100">
        <v>4000</v>
      </c>
      <c r="I11" s="100"/>
      <c r="J11" s="81">
        <v>1650</v>
      </c>
      <c r="K11" s="81">
        <v>4550</v>
      </c>
      <c r="L11" s="100">
        <v>5825</v>
      </c>
      <c r="M11" s="81">
        <v>2800</v>
      </c>
      <c r="N11" s="81">
        <v>5500</v>
      </c>
      <c r="O11" s="81">
        <v>10975</v>
      </c>
      <c r="P11" s="19">
        <v>3</v>
      </c>
    </row>
    <row r="12" spans="2:16" ht="18" customHeight="1">
      <c r="B12" s="79">
        <v>4</v>
      </c>
      <c r="C12" s="43"/>
      <c r="D12" s="100">
        <v>2300</v>
      </c>
      <c r="E12" s="81">
        <v>3925</v>
      </c>
      <c r="F12" s="81">
        <v>4200</v>
      </c>
      <c r="G12" s="81">
        <v>4725</v>
      </c>
      <c r="H12" s="100">
        <v>1600</v>
      </c>
      <c r="I12" s="100"/>
      <c r="J12" s="81">
        <v>5550</v>
      </c>
      <c r="K12" s="81">
        <v>6000</v>
      </c>
      <c r="L12" s="81">
        <v>5375</v>
      </c>
      <c r="M12" s="81">
        <v>4350</v>
      </c>
      <c r="N12" s="81">
        <v>4875</v>
      </c>
      <c r="O12" s="81">
        <v>2600</v>
      </c>
      <c r="P12" s="19">
        <v>4</v>
      </c>
    </row>
    <row r="13" spans="2:16" ht="18" customHeight="1">
      <c r="B13" s="79">
        <v>5</v>
      </c>
      <c r="C13" s="43"/>
      <c r="D13" s="81">
        <v>5925</v>
      </c>
      <c r="E13" s="81">
        <v>2475</v>
      </c>
      <c r="F13" s="81">
        <v>4500</v>
      </c>
      <c r="G13" s="81">
        <v>1625</v>
      </c>
      <c r="H13" s="100">
        <v>6275</v>
      </c>
      <c r="I13" s="100"/>
      <c r="J13" s="81">
        <v>3450</v>
      </c>
      <c r="K13" s="81">
        <v>3200</v>
      </c>
      <c r="L13" s="81"/>
      <c r="M13" s="81">
        <v>2775</v>
      </c>
      <c r="N13" s="81"/>
      <c r="O13" s="81">
        <v>1950</v>
      </c>
      <c r="P13" s="19">
        <v>5</v>
      </c>
    </row>
    <row r="14" spans="2:16" ht="18" customHeight="1">
      <c r="B14" s="79">
        <v>6</v>
      </c>
      <c r="C14" s="43"/>
      <c r="D14" s="81">
        <v>2750</v>
      </c>
      <c r="E14" s="81">
        <v>6625</v>
      </c>
      <c r="F14" s="81"/>
      <c r="G14" s="81">
        <v>3100</v>
      </c>
      <c r="H14" s="100">
        <v>2000</v>
      </c>
      <c r="I14" s="100"/>
      <c r="J14" s="81">
        <v>6850</v>
      </c>
      <c r="K14" s="100">
        <v>3500</v>
      </c>
      <c r="L14" s="81"/>
      <c r="M14" s="244">
        <v>2050</v>
      </c>
      <c r="N14" s="81"/>
      <c r="O14" s="81">
        <v>9650</v>
      </c>
      <c r="P14" s="19">
        <v>6</v>
      </c>
    </row>
    <row r="15" spans="2:16" ht="18" customHeight="1">
      <c r="B15" s="79">
        <v>7</v>
      </c>
      <c r="C15" s="43"/>
      <c r="D15" s="81">
        <v>2325</v>
      </c>
      <c r="E15" s="81">
        <v>4375</v>
      </c>
      <c r="F15" s="81"/>
      <c r="G15" s="81">
        <v>4050</v>
      </c>
      <c r="H15" s="100">
        <v>2825</v>
      </c>
      <c r="I15" s="100"/>
      <c r="J15" s="81">
        <v>3600</v>
      </c>
      <c r="K15" s="81"/>
      <c r="L15" s="81"/>
      <c r="M15" s="81">
        <v>3850</v>
      </c>
      <c r="N15" s="81"/>
      <c r="O15" s="81">
        <v>3600</v>
      </c>
      <c r="P15" s="19">
        <v>7</v>
      </c>
    </row>
    <row r="16" spans="2:16" ht="18" customHeight="1">
      <c r="B16" s="79">
        <v>8</v>
      </c>
      <c r="C16" s="43"/>
      <c r="D16" s="81"/>
      <c r="E16" s="81"/>
      <c r="F16" s="81"/>
      <c r="G16" s="81"/>
      <c r="H16" s="100">
        <v>6250</v>
      </c>
      <c r="I16" s="100"/>
      <c r="J16" s="81">
        <v>2725</v>
      </c>
      <c r="K16" s="81"/>
      <c r="L16" s="81"/>
      <c r="M16" s="81">
        <v>3850</v>
      </c>
      <c r="N16" s="81"/>
      <c r="O16" s="81">
        <v>3575</v>
      </c>
      <c r="P16" s="19">
        <v>8</v>
      </c>
    </row>
    <row r="17" spans="2:16" ht="18" customHeight="1">
      <c r="B17" s="79">
        <v>9</v>
      </c>
      <c r="C17" s="43"/>
      <c r="D17" s="81"/>
      <c r="E17" s="81"/>
      <c r="F17" s="81"/>
      <c r="G17" s="81"/>
      <c r="H17" s="81">
        <v>5050</v>
      </c>
      <c r="I17" s="100"/>
      <c r="J17" s="81">
        <v>2400</v>
      </c>
      <c r="K17" s="81"/>
      <c r="L17" s="81"/>
      <c r="M17" s="81">
        <v>3250</v>
      </c>
      <c r="N17" s="81"/>
      <c r="O17" s="81">
        <v>2925</v>
      </c>
      <c r="P17" s="19">
        <v>9</v>
      </c>
    </row>
    <row r="18" spans="2:16" ht="18" customHeight="1">
      <c r="B18" s="79">
        <v>10</v>
      </c>
      <c r="C18" s="43"/>
      <c r="D18" s="81"/>
      <c r="E18" s="81"/>
      <c r="F18" s="81"/>
      <c r="G18" s="81"/>
      <c r="H18" s="81"/>
      <c r="I18" s="100"/>
      <c r="J18" s="81">
        <v>4325</v>
      </c>
      <c r="K18" s="81"/>
      <c r="L18" s="81"/>
      <c r="M18" s="81">
        <v>4225</v>
      </c>
      <c r="N18" s="81"/>
      <c r="O18" s="81">
        <v>3500</v>
      </c>
      <c r="P18" s="19">
        <v>10</v>
      </c>
    </row>
    <row r="19" spans="2:16" ht="18" customHeight="1">
      <c r="B19" s="79">
        <v>11</v>
      </c>
      <c r="C19" s="43"/>
      <c r="D19" s="81"/>
      <c r="E19" s="81"/>
      <c r="F19" s="81"/>
      <c r="G19" s="81"/>
      <c r="H19" s="81"/>
      <c r="I19" s="81"/>
      <c r="J19" s="81">
        <v>2050</v>
      </c>
      <c r="K19" s="81"/>
      <c r="L19" s="81"/>
      <c r="M19" s="81">
        <v>4200</v>
      </c>
      <c r="N19" s="81"/>
      <c r="O19" s="81">
        <v>5600</v>
      </c>
      <c r="P19" s="19">
        <v>11</v>
      </c>
    </row>
    <row r="20" spans="2:16" ht="18" customHeight="1">
      <c r="B20" s="79">
        <v>12</v>
      </c>
      <c r="C20" s="43"/>
      <c r="D20" s="81"/>
      <c r="E20" s="81"/>
      <c r="F20" s="81"/>
      <c r="G20" s="81"/>
      <c r="H20" s="81"/>
      <c r="I20" s="81"/>
      <c r="J20" s="81">
        <v>1875</v>
      </c>
      <c r="K20" s="81"/>
      <c r="L20" s="81"/>
      <c r="M20" s="81">
        <v>2775</v>
      </c>
      <c r="N20" s="81"/>
      <c r="O20" s="81">
        <v>4250</v>
      </c>
      <c r="P20" s="19">
        <v>12</v>
      </c>
    </row>
    <row r="21" spans="2:16" ht="18" customHeight="1">
      <c r="B21" s="79">
        <v>13</v>
      </c>
      <c r="C21" s="43"/>
      <c r="D21" s="81"/>
      <c r="E21" s="81"/>
      <c r="F21" s="81"/>
      <c r="G21" s="81"/>
      <c r="H21" s="81"/>
      <c r="I21" s="81"/>
      <c r="J21" s="81">
        <v>2550</v>
      </c>
      <c r="K21" s="81"/>
      <c r="L21" s="81"/>
      <c r="M21" s="81">
        <v>4225</v>
      </c>
      <c r="N21" s="81"/>
      <c r="O21" s="81">
        <v>3375</v>
      </c>
      <c r="P21" s="19">
        <v>12</v>
      </c>
    </row>
    <row r="22" spans="2:16" ht="18" customHeight="1">
      <c r="B22" s="79">
        <v>14</v>
      </c>
      <c r="C22" s="43"/>
      <c r="D22" s="81"/>
      <c r="E22" s="81"/>
      <c r="F22" s="81"/>
      <c r="G22" s="81"/>
      <c r="H22" s="81"/>
      <c r="I22" s="81"/>
      <c r="J22" s="81">
        <v>3400</v>
      </c>
      <c r="K22" s="81"/>
      <c r="L22" s="81"/>
      <c r="M22" s="81">
        <v>1725</v>
      </c>
      <c r="N22" s="81"/>
      <c r="O22" s="81">
        <v>4975</v>
      </c>
      <c r="P22" s="19">
        <v>14</v>
      </c>
    </row>
    <row r="23" spans="2:16" ht="18" customHeight="1">
      <c r="B23" s="79">
        <v>15</v>
      </c>
      <c r="C23" s="43"/>
      <c r="D23" s="81"/>
      <c r="E23" s="81"/>
      <c r="F23" s="81"/>
      <c r="G23" s="81"/>
      <c r="H23" s="81"/>
      <c r="I23" s="81"/>
      <c r="J23" s="81">
        <v>1625</v>
      </c>
      <c r="K23" s="81"/>
      <c r="L23" s="81"/>
      <c r="M23" s="81">
        <v>5775</v>
      </c>
      <c r="N23" s="81"/>
      <c r="O23" s="81">
        <v>7050</v>
      </c>
      <c r="P23" s="19">
        <v>15</v>
      </c>
    </row>
    <row r="24" spans="2:16" ht="18" customHeight="1">
      <c r="B24" s="79">
        <v>16</v>
      </c>
      <c r="C24" s="43"/>
      <c r="D24" s="81"/>
      <c r="E24" s="81"/>
      <c r="F24" s="81"/>
      <c r="G24" s="81"/>
      <c r="H24" s="81"/>
      <c r="I24" s="81"/>
      <c r="J24" s="81">
        <v>3025</v>
      </c>
      <c r="K24" s="81"/>
      <c r="L24" s="81"/>
      <c r="M24" s="81">
        <v>3575</v>
      </c>
      <c r="N24" s="81"/>
      <c r="O24" s="81">
        <v>4275</v>
      </c>
      <c r="P24" s="19">
        <v>16</v>
      </c>
    </row>
    <row r="25" spans="2:16" ht="18" customHeight="1">
      <c r="B25" s="79">
        <v>17</v>
      </c>
      <c r="C25" s="43"/>
      <c r="D25" s="81"/>
      <c r="E25" s="81"/>
      <c r="F25" s="81"/>
      <c r="G25" s="81"/>
      <c r="H25" s="81"/>
      <c r="I25" s="81"/>
      <c r="J25" s="81">
        <v>5000</v>
      </c>
      <c r="K25" s="81"/>
      <c r="L25" s="81"/>
      <c r="M25" s="81">
        <v>3800</v>
      </c>
      <c r="N25" s="81"/>
      <c r="O25" s="81">
        <v>3325</v>
      </c>
      <c r="P25" s="19">
        <v>17</v>
      </c>
    </row>
    <row r="26" spans="2:16" ht="18" customHeight="1">
      <c r="B26" s="79">
        <v>18</v>
      </c>
      <c r="C26" s="43"/>
      <c r="D26" s="81"/>
      <c r="E26" s="81"/>
      <c r="F26" s="81"/>
      <c r="G26" s="81"/>
      <c r="H26" s="81"/>
      <c r="I26" s="81"/>
      <c r="J26" s="81"/>
      <c r="K26" s="81"/>
      <c r="L26" s="81"/>
      <c r="M26" s="81">
        <v>2725</v>
      </c>
      <c r="N26" s="81"/>
      <c r="O26" s="81">
        <v>5225</v>
      </c>
      <c r="P26" s="19">
        <v>18</v>
      </c>
    </row>
    <row r="27" spans="2:16" ht="18" customHeight="1">
      <c r="B27" s="79">
        <v>19</v>
      </c>
      <c r="C27" s="43"/>
      <c r="D27" s="81"/>
      <c r="E27" s="81"/>
      <c r="F27" s="81"/>
      <c r="G27" s="81"/>
      <c r="H27" s="81"/>
      <c r="I27" s="100"/>
      <c r="J27" s="81"/>
      <c r="K27" s="81"/>
      <c r="L27" s="81"/>
      <c r="M27" s="81">
        <v>5100</v>
      </c>
      <c r="N27" s="81"/>
      <c r="O27" s="81">
        <v>7850</v>
      </c>
      <c r="P27" s="19">
        <v>19</v>
      </c>
    </row>
    <row r="28" spans="2:16" ht="18" customHeight="1">
      <c r="B28" s="79">
        <v>20</v>
      </c>
      <c r="C28" s="43"/>
      <c r="D28" s="81"/>
      <c r="E28" s="81"/>
      <c r="F28" s="81"/>
      <c r="G28" s="81"/>
      <c r="H28" s="81"/>
      <c r="I28" s="100"/>
      <c r="J28" s="81"/>
      <c r="K28" s="81"/>
      <c r="L28" s="81"/>
      <c r="M28" s="81">
        <v>3750</v>
      </c>
      <c r="N28" s="81"/>
      <c r="O28" s="81">
        <v>6725</v>
      </c>
      <c r="P28" s="19">
        <v>20</v>
      </c>
    </row>
    <row r="29" spans="2:16" ht="18" customHeight="1">
      <c r="B29" s="79">
        <v>21</v>
      </c>
      <c r="C29" s="43"/>
      <c r="D29" s="81"/>
      <c r="E29" s="81"/>
      <c r="F29" s="81"/>
      <c r="G29" s="81"/>
      <c r="H29" s="81"/>
      <c r="I29" s="81"/>
      <c r="J29" s="81"/>
      <c r="K29" s="81"/>
      <c r="L29" s="81"/>
      <c r="M29" s="81">
        <v>3575</v>
      </c>
      <c r="N29" s="81"/>
      <c r="O29" s="81">
        <v>3425</v>
      </c>
      <c r="P29" s="19">
        <v>21</v>
      </c>
    </row>
    <row r="30" spans="2:16" ht="18" customHeight="1">
      <c r="B30" s="79">
        <v>22</v>
      </c>
      <c r="C30" s="43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>
        <v>3225</v>
      </c>
      <c r="P30" s="19">
        <v>22</v>
      </c>
    </row>
    <row r="31" spans="2:16" ht="18" customHeight="1">
      <c r="B31" s="79">
        <v>23</v>
      </c>
      <c r="C31" s="43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19">
        <v>23</v>
      </c>
    </row>
    <row r="32" spans="2:16" ht="18" customHeight="1">
      <c r="B32" s="79">
        <v>24</v>
      </c>
      <c r="C32" s="43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9">
        <v>24</v>
      </c>
    </row>
    <row r="33" spans="2:16" ht="18" customHeight="1">
      <c r="B33" s="79">
        <v>25</v>
      </c>
      <c r="C33" s="43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19">
        <v>25</v>
      </c>
    </row>
    <row r="34" spans="2:16" ht="18" customHeight="1">
      <c r="B34" s="79">
        <v>26</v>
      </c>
      <c r="C34" s="43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19">
        <v>26</v>
      </c>
    </row>
    <row r="35" spans="2:16" ht="18" customHeight="1">
      <c r="B35" s="79">
        <v>27</v>
      </c>
      <c r="C35" s="4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19">
        <v>27</v>
      </c>
    </row>
    <row r="36" spans="2:16" ht="18" customHeight="1">
      <c r="B36" s="79">
        <v>28</v>
      </c>
      <c r="C36" s="43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19">
        <v>28</v>
      </c>
    </row>
    <row r="37" spans="2:16" ht="18" customHeight="1">
      <c r="B37" s="79">
        <v>29</v>
      </c>
      <c r="C37" s="43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19">
        <v>29</v>
      </c>
    </row>
    <row r="38" spans="2:16" ht="18" customHeight="1">
      <c r="B38" s="79">
        <v>30</v>
      </c>
      <c r="C38" s="114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9">
        <v>30</v>
      </c>
    </row>
    <row r="39" spans="2:16" ht="18" customHeight="1">
      <c r="B39" s="79">
        <v>31</v>
      </c>
      <c r="C39" s="43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19">
        <v>31</v>
      </c>
    </row>
    <row r="40" spans="2:16" ht="18" customHeight="1">
      <c r="B40" s="79">
        <v>32</v>
      </c>
      <c r="C40" s="43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19">
        <v>32</v>
      </c>
    </row>
    <row r="41" spans="2:16" ht="18" customHeight="1">
      <c r="B41" s="79">
        <v>33</v>
      </c>
      <c r="C41" s="43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19">
        <v>33</v>
      </c>
    </row>
    <row r="42" spans="2:16" ht="18" customHeight="1">
      <c r="B42" s="79">
        <v>34</v>
      </c>
      <c r="C42" s="43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19">
        <v>34</v>
      </c>
    </row>
    <row r="43" spans="2:16" ht="18" customHeight="1">
      <c r="B43" s="79">
        <v>35</v>
      </c>
      <c r="C43" s="43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19">
        <v>35</v>
      </c>
    </row>
    <row r="44" spans="2:16" ht="18" customHeight="1">
      <c r="B44" s="79">
        <v>36</v>
      </c>
      <c r="C44" s="43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19">
        <v>36</v>
      </c>
    </row>
    <row r="45" spans="2:16" ht="18" customHeight="1">
      <c r="B45" s="79">
        <v>37</v>
      </c>
      <c r="C45" s="43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19">
        <v>37</v>
      </c>
    </row>
    <row r="46" spans="2:16" ht="18" customHeight="1">
      <c r="B46" s="79">
        <v>38</v>
      </c>
      <c r="C46" s="43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19">
        <v>38</v>
      </c>
    </row>
    <row r="47" spans="2:16" ht="18" customHeight="1">
      <c r="B47" s="79">
        <v>39</v>
      </c>
      <c r="C47" s="43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19">
        <v>39</v>
      </c>
    </row>
    <row r="48" spans="2:16" ht="18" customHeight="1">
      <c r="B48" s="79">
        <v>40</v>
      </c>
      <c r="C48" s="43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19">
        <v>40</v>
      </c>
    </row>
    <row r="49" spans="2:16" ht="18" customHeight="1">
      <c r="B49" s="79">
        <v>41</v>
      </c>
      <c r="C49" s="43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19">
        <v>41</v>
      </c>
    </row>
    <row r="50" spans="2:16" ht="18" customHeight="1">
      <c r="B50" s="79">
        <v>42</v>
      </c>
      <c r="C50" s="43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19">
        <v>42</v>
      </c>
    </row>
    <row r="51" spans="2:16" ht="18" customHeight="1">
      <c r="B51" s="79">
        <v>43</v>
      </c>
      <c r="C51" s="43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19">
        <v>43</v>
      </c>
    </row>
    <row r="52" spans="2:16" ht="18" customHeight="1">
      <c r="B52" s="79">
        <v>44</v>
      </c>
      <c r="C52" s="43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19">
        <v>44</v>
      </c>
    </row>
    <row r="53" spans="2:16" ht="18" customHeight="1">
      <c r="B53" s="79">
        <v>45</v>
      </c>
      <c r="C53" s="43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19">
        <v>45</v>
      </c>
    </row>
    <row r="54" spans="2:16" ht="18" customHeight="1">
      <c r="B54" s="79">
        <v>46</v>
      </c>
      <c r="C54" s="43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19">
        <v>46</v>
      </c>
    </row>
    <row r="55" spans="2:16" ht="18" customHeight="1">
      <c r="B55" s="79">
        <v>47</v>
      </c>
      <c r="C55" s="43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19">
        <v>47</v>
      </c>
    </row>
    <row r="56" spans="2:16" ht="18" customHeight="1">
      <c r="B56" s="79">
        <v>48</v>
      </c>
      <c r="C56" s="43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9">
        <v>48</v>
      </c>
    </row>
    <row r="57" spans="2:16" ht="18" customHeight="1">
      <c r="B57" s="79">
        <v>49</v>
      </c>
      <c r="C57" s="43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9">
        <v>49</v>
      </c>
    </row>
    <row r="58" spans="2:16" ht="18" customHeight="1">
      <c r="B58" s="79">
        <v>50</v>
      </c>
      <c r="C58" s="43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9">
        <v>50</v>
      </c>
    </row>
    <row r="59" spans="2:16" ht="18" customHeight="1">
      <c r="B59" s="79">
        <v>51</v>
      </c>
      <c r="C59" s="43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9">
        <v>51</v>
      </c>
    </row>
    <row r="60" spans="2:16" ht="18" customHeight="1">
      <c r="B60" s="79">
        <v>52</v>
      </c>
      <c r="C60" s="43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9">
        <v>52</v>
      </c>
    </row>
    <row r="61" spans="2:16" ht="18" customHeight="1">
      <c r="B61" s="79">
        <v>53</v>
      </c>
      <c r="C61" s="43"/>
      <c r="D61" s="81"/>
      <c r="E61" s="81"/>
      <c r="F61" s="81"/>
      <c r="G61" s="81"/>
      <c r="H61" s="180"/>
      <c r="I61" s="81"/>
      <c r="J61" s="81"/>
      <c r="K61" s="81"/>
      <c r="L61" s="81"/>
      <c r="M61" s="81"/>
      <c r="N61" s="81"/>
      <c r="O61" s="81"/>
      <c r="P61" s="19">
        <v>53</v>
      </c>
    </row>
    <row r="62" spans="2:16" ht="18" customHeight="1">
      <c r="B62" s="79">
        <v>54</v>
      </c>
      <c r="C62" s="43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19">
        <v>54</v>
      </c>
    </row>
    <row r="63" spans="2:16" ht="18" customHeight="1">
      <c r="B63" s="79">
        <v>55</v>
      </c>
      <c r="C63" s="43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19">
        <v>55</v>
      </c>
    </row>
    <row r="64" spans="2:16" ht="18" customHeight="1">
      <c r="B64" s="79">
        <v>56</v>
      </c>
      <c r="C64" s="43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19">
        <v>56</v>
      </c>
    </row>
    <row r="65" spans="2:16" ht="18" customHeight="1">
      <c r="B65" s="79">
        <v>57</v>
      </c>
      <c r="C65" s="43"/>
      <c r="D65" s="81"/>
      <c r="E65" s="81"/>
      <c r="F65" s="81"/>
      <c r="G65" s="81"/>
      <c r="H65" s="180"/>
      <c r="I65" s="81"/>
      <c r="J65" s="81"/>
      <c r="K65" s="81"/>
      <c r="L65" s="81"/>
      <c r="M65" s="81"/>
      <c r="N65" s="81"/>
      <c r="O65" s="81"/>
      <c r="P65" s="19">
        <v>57</v>
      </c>
    </row>
    <row r="66" spans="2:16" ht="18" customHeight="1">
      <c r="B66" s="79">
        <v>58</v>
      </c>
      <c r="C66" s="43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19">
        <v>58</v>
      </c>
    </row>
    <row r="67" spans="2:16" ht="18" customHeight="1">
      <c r="B67" s="79">
        <v>59</v>
      </c>
      <c r="C67" s="43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19">
        <v>59</v>
      </c>
    </row>
    <row r="68" spans="2:16" ht="18" customHeight="1" thickBot="1">
      <c r="B68" s="80">
        <v>60</v>
      </c>
      <c r="C68" s="102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9">
        <v>60</v>
      </c>
    </row>
    <row r="69" spans="2:15" ht="12.75">
      <c r="B69" s="19"/>
      <c r="D69" s="181" t="str">
        <f aca="true" t="shared" si="4" ref="D69:N69">D4</f>
        <v>Белый лотос</v>
      </c>
      <c r="E69" s="182" t="str">
        <f t="shared" si="4"/>
        <v>ФРС Томск</v>
      </c>
      <c r="F69" s="183" t="str">
        <f t="shared" si="4"/>
        <v>"MAGNUM</v>
      </c>
      <c r="G69" s="184" t="str">
        <f t="shared" si="4"/>
        <v>CRAZYCARP</v>
      </c>
      <c r="H69" s="185" t="str">
        <f t="shared" si="4"/>
        <v>Охотники за монстрами</v>
      </c>
      <c r="I69" s="186" t="str">
        <f t="shared" si="4"/>
        <v>Big Fish</v>
      </c>
      <c r="J69" s="187" t="str">
        <f t="shared" si="4"/>
        <v>Kuzbass-Carp</v>
      </c>
      <c r="K69" s="188" t="str">
        <f t="shared" si="4"/>
        <v>Carp Siberians</v>
      </c>
      <c r="L69" s="189" t="str">
        <f t="shared" si="4"/>
        <v>Триумф</v>
      </c>
      <c r="M69" s="190" t="str">
        <f t="shared" si="4"/>
        <v>Арсенал</v>
      </c>
      <c r="N69" s="191" t="str">
        <f t="shared" si="4"/>
        <v>Gold carp</v>
      </c>
      <c r="O69" s="192" t="str">
        <f>O4</f>
        <v>Эдельвейс</v>
      </c>
    </row>
    <row r="70" spans="2:15" ht="12.75">
      <c r="B70" s="19"/>
      <c r="D70" s="17"/>
      <c r="E70" s="60"/>
      <c r="F70" s="18"/>
      <c r="G70" s="48"/>
      <c r="H70" s="16"/>
      <c r="I70" s="47"/>
      <c r="J70" s="50"/>
      <c r="K70" s="46"/>
      <c r="L70" s="45"/>
      <c r="M70" s="44"/>
      <c r="N70" s="61"/>
      <c r="O70" s="112"/>
    </row>
    <row r="71" spans="2:15" ht="12.75">
      <c r="B71" s="19"/>
      <c r="C71" t="s">
        <v>27</v>
      </c>
      <c r="D71">
        <f aca="true" t="shared" si="5" ref="D71:L71">COUNT(D9:D38)</f>
        <v>7</v>
      </c>
      <c r="E71">
        <f t="shared" si="5"/>
        <v>7</v>
      </c>
      <c r="F71">
        <f t="shared" si="5"/>
        <v>5</v>
      </c>
      <c r="G71">
        <f t="shared" si="5"/>
        <v>7</v>
      </c>
      <c r="H71">
        <f t="shared" si="5"/>
        <v>9</v>
      </c>
      <c r="I71">
        <f t="shared" si="5"/>
        <v>2</v>
      </c>
      <c r="J71">
        <f t="shared" si="5"/>
        <v>17</v>
      </c>
      <c r="K71">
        <f t="shared" si="5"/>
        <v>6</v>
      </c>
      <c r="L71">
        <f t="shared" si="5"/>
        <v>4</v>
      </c>
      <c r="M71">
        <f>COUNT(M9:M38)</f>
        <v>21</v>
      </c>
      <c r="N71">
        <f>COUNT(N9:N38)</f>
        <v>4</v>
      </c>
      <c r="O71">
        <f>COUNT(O9:O38)</f>
        <v>22</v>
      </c>
    </row>
    <row r="72" spans="2:15" ht="12.75">
      <c r="B72" s="19"/>
      <c r="C72" t="s">
        <v>28</v>
      </c>
      <c r="D72">
        <f aca="true" t="shared" si="6" ref="D72:L72">COUNT(D39:D68)</f>
        <v>0</v>
      </c>
      <c r="E72">
        <f t="shared" si="6"/>
        <v>0</v>
      </c>
      <c r="F72">
        <f t="shared" si="6"/>
        <v>0</v>
      </c>
      <c r="G72">
        <f t="shared" si="6"/>
        <v>0</v>
      </c>
      <c r="H72">
        <f t="shared" si="6"/>
        <v>0</v>
      </c>
      <c r="I72">
        <f t="shared" si="6"/>
        <v>0</v>
      </c>
      <c r="J72">
        <f t="shared" si="6"/>
        <v>0</v>
      </c>
      <c r="K72">
        <f t="shared" si="6"/>
        <v>0</v>
      </c>
      <c r="L72">
        <f t="shared" si="6"/>
        <v>0</v>
      </c>
      <c r="M72">
        <f>COUNT(M39:M68)</f>
        <v>0</v>
      </c>
      <c r="N72">
        <f>COUNT(N39:N68)</f>
        <v>0</v>
      </c>
      <c r="O72">
        <f>COUNT(O39:O68)</f>
        <v>0</v>
      </c>
    </row>
    <row r="73" spans="2:15" ht="12.75">
      <c r="B73" s="19"/>
      <c r="C73" t="s">
        <v>29</v>
      </c>
      <c r="D73" s="113">
        <f aca="true" t="shared" si="7" ref="D73:L73">MAX(D9:D38)</f>
        <v>6675</v>
      </c>
      <c r="E73" s="113">
        <f t="shared" si="7"/>
        <v>6625</v>
      </c>
      <c r="F73" s="113">
        <f t="shared" si="7"/>
        <v>4675</v>
      </c>
      <c r="G73" s="113">
        <f t="shared" si="7"/>
        <v>8725</v>
      </c>
      <c r="H73" s="113">
        <f t="shared" si="7"/>
        <v>6275</v>
      </c>
      <c r="I73" s="113">
        <f t="shared" si="7"/>
        <v>3000</v>
      </c>
      <c r="J73" s="113">
        <f t="shared" si="7"/>
        <v>6850</v>
      </c>
      <c r="K73" s="113">
        <f t="shared" si="7"/>
        <v>6000</v>
      </c>
      <c r="L73" s="113">
        <f t="shared" si="7"/>
        <v>5825</v>
      </c>
      <c r="M73" s="113">
        <f>MAX(M9:M38)</f>
        <v>5775</v>
      </c>
      <c r="N73" s="113">
        <f>MAX(N9:N38)</f>
        <v>5500</v>
      </c>
      <c r="O73" s="113">
        <f>MAX(O9:O38)</f>
        <v>10975</v>
      </c>
    </row>
    <row r="74" spans="2:15" ht="12.75">
      <c r="B74" s="19"/>
      <c r="C74" t="s">
        <v>30</v>
      </c>
      <c r="D74" s="113">
        <f aca="true" t="shared" si="8" ref="D74:L74">MAX(D39:D68)</f>
        <v>0</v>
      </c>
      <c r="E74" s="113">
        <f t="shared" si="8"/>
        <v>0</v>
      </c>
      <c r="F74" s="113">
        <f t="shared" si="8"/>
        <v>0</v>
      </c>
      <c r="G74" s="113">
        <f t="shared" si="8"/>
        <v>0</v>
      </c>
      <c r="H74" s="113">
        <f t="shared" si="8"/>
        <v>0</v>
      </c>
      <c r="I74" s="113">
        <f t="shared" si="8"/>
        <v>0</v>
      </c>
      <c r="J74" s="113">
        <f t="shared" si="8"/>
        <v>0</v>
      </c>
      <c r="K74" s="113">
        <f t="shared" si="8"/>
        <v>0</v>
      </c>
      <c r="L74" s="113">
        <f t="shared" si="8"/>
        <v>0</v>
      </c>
      <c r="M74" s="113">
        <f>MAX(M39:M68)</f>
        <v>0</v>
      </c>
      <c r="N74" s="113">
        <f>MAX(N39:N68)</f>
        <v>0</v>
      </c>
      <c r="O74" s="113">
        <f>MAX(O39:O68)</f>
        <v>0</v>
      </c>
    </row>
    <row r="75" spans="2:15" ht="12.75">
      <c r="B75" s="19"/>
      <c r="C75" t="s">
        <v>31</v>
      </c>
      <c r="D75" s="113">
        <f>SUM(D9:D38)</f>
        <v>26850</v>
      </c>
      <c r="E75" s="113">
        <f aca="true" t="shared" si="9" ref="E75:L75">SUM(E9:E38)</f>
        <v>27550</v>
      </c>
      <c r="F75" s="113">
        <f t="shared" si="9"/>
        <v>20400</v>
      </c>
      <c r="G75" s="113">
        <f t="shared" si="9"/>
        <v>32650</v>
      </c>
      <c r="H75" s="113">
        <f t="shared" si="9"/>
        <v>32100</v>
      </c>
      <c r="I75" s="113">
        <f t="shared" si="9"/>
        <v>4575</v>
      </c>
      <c r="J75" s="113">
        <f t="shared" si="9"/>
        <v>58700</v>
      </c>
      <c r="K75" s="113">
        <f t="shared" si="9"/>
        <v>24500</v>
      </c>
      <c r="L75" s="113">
        <f t="shared" si="9"/>
        <v>18025</v>
      </c>
      <c r="M75" s="113">
        <f>SUM(M9:M38)</f>
        <v>74725</v>
      </c>
      <c r="N75" s="113">
        <f>SUM(N9:N38)</f>
        <v>16200</v>
      </c>
      <c r="O75" s="113">
        <f>SUM(O9:O38)</f>
        <v>102050</v>
      </c>
    </row>
    <row r="76" spans="2:15" ht="12.75">
      <c r="B76" s="19"/>
      <c r="C76" t="s">
        <v>32</v>
      </c>
      <c r="D76" s="113">
        <f aca="true" t="shared" si="10" ref="D76:L76">SUM(D39:D68)</f>
        <v>0</v>
      </c>
      <c r="E76" s="113">
        <f t="shared" si="10"/>
        <v>0</v>
      </c>
      <c r="F76" s="113">
        <f t="shared" si="10"/>
        <v>0</v>
      </c>
      <c r="G76" s="113">
        <f t="shared" si="10"/>
        <v>0</v>
      </c>
      <c r="H76" s="113">
        <f t="shared" si="10"/>
        <v>0</v>
      </c>
      <c r="I76" s="113">
        <f t="shared" si="10"/>
        <v>0</v>
      </c>
      <c r="J76" s="113">
        <f t="shared" si="10"/>
        <v>0</v>
      </c>
      <c r="K76" s="113">
        <f t="shared" si="10"/>
        <v>0</v>
      </c>
      <c r="L76" s="113">
        <f t="shared" si="10"/>
        <v>0</v>
      </c>
      <c r="M76" s="113">
        <f>SUM(M39:M68)</f>
        <v>0</v>
      </c>
      <c r="N76" s="113">
        <f>SUM(N39:N68)</f>
        <v>0</v>
      </c>
      <c r="O76" s="113">
        <f>SUM(O39:O68)</f>
        <v>0</v>
      </c>
    </row>
    <row r="77" ht="12.75">
      <c r="B77" s="19"/>
    </row>
    <row r="78" ht="12.75">
      <c r="B78" s="19"/>
    </row>
    <row r="79" ht="12.75">
      <c r="B79" s="19"/>
    </row>
    <row r="80" ht="12.75">
      <c r="B80" s="19"/>
    </row>
    <row r="81" ht="12.75">
      <c r="B81" s="19"/>
    </row>
    <row r="82" ht="12.75">
      <c r="B82" s="19"/>
    </row>
    <row r="83" ht="12.75">
      <c r="B83" s="19"/>
    </row>
    <row r="84" ht="12.75">
      <c r="B84" s="19"/>
    </row>
    <row r="85" ht="12.75">
      <c r="B85" s="19"/>
    </row>
    <row r="86" ht="12.75">
      <c r="B86" s="19"/>
    </row>
    <row r="87" ht="12.75">
      <c r="B87" s="19"/>
    </row>
    <row r="88" ht="12.75">
      <c r="B88" s="19"/>
    </row>
    <row r="89" ht="12.75">
      <c r="B89" s="19"/>
    </row>
    <row r="90" ht="12.75">
      <c r="B90" s="19"/>
    </row>
    <row r="91" ht="12.75">
      <c r="B91" s="19"/>
    </row>
    <row r="92" ht="12.75">
      <c r="B92" s="19"/>
    </row>
    <row r="93" ht="12.75">
      <c r="B93" s="19"/>
    </row>
    <row r="94" ht="12.75">
      <c r="B94" s="19"/>
    </row>
    <row r="95" ht="12.75">
      <c r="B95" s="19"/>
    </row>
    <row r="96" ht="12.75">
      <c r="B96" s="19"/>
    </row>
    <row r="97" ht="12.75">
      <c r="B97" s="19"/>
    </row>
    <row r="98" ht="12.75">
      <c r="B98" s="19"/>
    </row>
    <row r="99" ht="12.75">
      <c r="B99" s="19"/>
    </row>
    <row r="100" ht="12.75">
      <c r="B100" s="19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7">
      <selection activeCell="C22" sqref="C22"/>
    </sheetView>
  </sheetViews>
  <sheetFormatPr defaultColWidth="9.00390625" defaultRowHeight="12.75"/>
  <cols>
    <col min="1" max="1" width="7.625" style="0" customWidth="1"/>
    <col min="2" max="2" width="31.50390625" style="0" customWidth="1"/>
    <col min="3" max="4" width="31.625" style="0" customWidth="1"/>
    <col min="5" max="6" width="8.625" style="0" customWidth="1"/>
    <col min="7" max="9" width="11.625" style="0" customWidth="1"/>
  </cols>
  <sheetData>
    <row r="1" spans="2:9" ht="19.5" customHeight="1">
      <c r="B1" s="134" t="s">
        <v>38</v>
      </c>
      <c r="C1" s="134"/>
      <c r="D1" s="134"/>
      <c r="E1" s="134"/>
      <c r="F1" s="134"/>
      <c r="G1" s="134"/>
      <c r="H1" s="134"/>
      <c r="I1" s="134"/>
    </row>
    <row r="2" spans="1:9" ht="24.75" customHeight="1">
      <c r="A2" s="4"/>
      <c r="B2" s="4" t="s">
        <v>66</v>
      </c>
      <c r="C2" s="4">
        <v>2016</v>
      </c>
      <c r="D2" s="4"/>
      <c r="E2" s="4"/>
      <c r="F2" s="4"/>
      <c r="G2" s="4"/>
      <c r="H2" s="4"/>
      <c r="I2" s="4"/>
    </row>
    <row r="3" spans="1:9" ht="12.75">
      <c r="A3" s="6"/>
      <c r="B3" s="6"/>
      <c r="C3" s="6"/>
      <c r="D3" s="6"/>
      <c r="E3" s="6" t="s">
        <v>11</v>
      </c>
      <c r="F3" s="6" t="s">
        <v>85</v>
      </c>
      <c r="G3" s="6"/>
      <c r="H3" s="36" t="s">
        <v>12</v>
      </c>
      <c r="I3" s="40">
        <v>0.5416666666666666</v>
      </c>
    </row>
    <row r="4" spans="1:9" ht="13.5" thickBot="1">
      <c r="A4" s="6"/>
      <c r="B4" s="6"/>
      <c r="C4" s="6"/>
      <c r="D4" s="6"/>
      <c r="E4" s="6"/>
      <c r="F4" s="6"/>
      <c r="G4" s="6"/>
      <c r="H4" s="36"/>
      <c r="I4" s="40"/>
    </row>
    <row r="5" spans="1:9" ht="19.5" customHeight="1">
      <c r="A5" s="8" t="s">
        <v>52</v>
      </c>
      <c r="B5" s="135" t="s">
        <v>35</v>
      </c>
      <c r="C5" s="212" t="s">
        <v>34</v>
      </c>
      <c r="D5" s="214"/>
      <c r="E5" s="217" t="s">
        <v>1</v>
      </c>
      <c r="F5" s="106" t="s">
        <v>6</v>
      </c>
      <c r="G5" s="133" t="s">
        <v>8</v>
      </c>
      <c r="H5" s="106" t="s">
        <v>7</v>
      </c>
      <c r="I5" s="136" t="s">
        <v>2</v>
      </c>
    </row>
    <row r="6" spans="1:9" ht="15" thickBot="1">
      <c r="A6" s="52"/>
      <c r="B6" s="53"/>
      <c r="C6" s="213" t="s">
        <v>55</v>
      </c>
      <c r="D6" s="215" t="s">
        <v>56</v>
      </c>
      <c r="E6" s="218"/>
      <c r="F6" s="54"/>
      <c r="G6" s="55"/>
      <c r="H6" s="55"/>
      <c r="I6" s="137" t="s">
        <v>3</v>
      </c>
    </row>
    <row r="7" spans="1:9" ht="19.5" customHeight="1" thickBot="1">
      <c r="A7" s="57" t="str">
        <f>IF(G7=0,"14","1")</f>
        <v>1</v>
      </c>
      <c r="B7" s="249" t="str">
        <f>'Технические результаты'!O4</f>
        <v>Эдельвейс</v>
      </c>
      <c r="C7" s="251" t="str">
        <f>'Протокол допуска спортсм.'!C39</f>
        <v>Шпаков Юрий Борисович кмс</v>
      </c>
      <c r="D7" s="251" t="str">
        <f>'Протокол допуска спортсм.'!C40</f>
        <v>Шпакова Елена Васильевна </v>
      </c>
      <c r="E7" s="253">
        <f>'Протокол жеребьевки'!F15</f>
        <v>1</v>
      </c>
      <c r="F7" s="206">
        <f>'Технические результаты'!O6</f>
        <v>22</v>
      </c>
      <c r="G7" s="275">
        <f>'Технические результаты'!O5</f>
        <v>102050</v>
      </c>
      <c r="H7" s="58">
        <f>'Технические результаты'!O7</f>
        <v>4638.636363636364</v>
      </c>
      <c r="I7" s="254">
        <f>'Технические результаты'!O8</f>
        <v>10975</v>
      </c>
    </row>
    <row r="8" spans="1:9" ht="19.5" customHeight="1" thickBot="1">
      <c r="A8" s="57" t="str">
        <f>IF(G8=0,"14","2")</f>
        <v>2</v>
      </c>
      <c r="B8" s="143" t="str">
        <f>'Технические результаты'!M4</f>
        <v>Арсенал</v>
      </c>
      <c r="C8" s="230" t="str">
        <f>'Протокол допуска спортсм.'!C21</f>
        <v>Дорогов Александр Александрович</v>
      </c>
      <c r="D8" s="230" t="str">
        <f>'Протокол допуска спортсм.'!C22</f>
        <v>Боровиков евгений Вкторович</v>
      </c>
      <c r="E8" s="219">
        <f>'Протокол жеребьевки'!F9</f>
        <v>9</v>
      </c>
      <c r="F8" s="9">
        <f>'Технические результаты'!M6</f>
        <v>21</v>
      </c>
      <c r="G8" s="63">
        <f>'Технические результаты'!M5</f>
        <v>74725</v>
      </c>
      <c r="H8" s="272">
        <f>'Технические результаты'!M7</f>
        <v>3558.3333333333335</v>
      </c>
      <c r="I8" s="138">
        <f>'Технические результаты'!M8</f>
        <v>5775</v>
      </c>
    </row>
    <row r="9" spans="1:9" ht="19.5" customHeight="1">
      <c r="A9" s="57" t="str">
        <f>IF(G9=0,"14","3")</f>
        <v>3</v>
      </c>
      <c r="B9" s="250" t="str">
        <f>'Технические результаты'!J4</f>
        <v>Kuzbass-Carp</v>
      </c>
      <c r="C9" s="252" t="str">
        <f>'Протокол допуска спортсм.'!C15</f>
        <v>Брынзов Максим Сергеевич  1р</v>
      </c>
      <c r="D9" s="252" t="str">
        <f>'Протокол допуска спортсм.'!C16</f>
        <v>Голубовский Константин Викторович</v>
      </c>
      <c r="E9" s="271">
        <f>'Протокол жеребьевки'!F7</f>
        <v>7</v>
      </c>
      <c r="F9" s="266">
        <f>'Технические результаты'!J6</f>
        <v>17</v>
      </c>
      <c r="G9" s="267">
        <f>'Технические результаты'!J5</f>
        <v>58700</v>
      </c>
      <c r="H9" s="267">
        <f>'Технические результаты'!J7</f>
        <v>3452.9411764705883</v>
      </c>
      <c r="I9" s="273">
        <f>'Технические результаты'!J8</f>
        <v>6850</v>
      </c>
    </row>
    <row r="10" spans="1:9" ht="19.5" customHeight="1">
      <c r="A10" s="7" t="str">
        <f>IF(G10=0,"14","4")</f>
        <v>4</v>
      </c>
      <c r="B10" s="145" t="str">
        <f>'Технические результаты'!G4</f>
        <v>CRAZYCARP</v>
      </c>
      <c r="C10" s="231" t="str">
        <f>'Протокол допуска спортсм.'!C9</f>
        <v>Тагашев Андрей Владимирович   (1р)</v>
      </c>
      <c r="D10" s="231" t="str">
        <f>'Протокол допуска спортсм.'!C10</f>
        <v>Абдурахманов Фуат Арифулаевич</v>
      </c>
      <c r="E10" s="220">
        <f>'Протокол жеребьевки'!F5</f>
        <v>6</v>
      </c>
      <c r="F10" s="21">
        <f>'Технические результаты'!G6</f>
        <v>7</v>
      </c>
      <c r="G10" s="22">
        <f>'Технические результаты'!G5</f>
        <v>32650</v>
      </c>
      <c r="H10" s="22">
        <f>'Технические результаты'!G7</f>
        <v>4664.285714285715</v>
      </c>
      <c r="I10" s="139">
        <f>'Технические результаты'!G8</f>
        <v>8725</v>
      </c>
    </row>
    <row r="11" spans="1:9" ht="19.5" customHeight="1">
      <c r="A11" s="7">
        <v>5</v>
      </c>
      <c r="B11" s="145" t="str">
        <f>'Технические результаты'!H4</f>
        <v>Охотники за монстрами</v>
      </c>
      <c r="C11" s="231" t="str">
        <f>'Протокол допуска спортсм.'!C6</f>
        <v>Коваль Виктор Павлович    (кмс)</v>
      </c>
      <c r="D11" s="231" t="str">
        <f>'Протокол допуска спортсм.'!C7</f>
        <v>Краскович Олег Борисович  (кмс)</v>
      </c>
      <c r="E11" s="220">
        <f>'Протокол жеребьевки'!F4</f>
        <v>10</v>
      </c>
      <c r="F11" s="21">
        <f>'Технические результаты'!H6</f>
        <v>9</v>
      </c>
      <c r="G11" s="22">
        <f>'Технические результаты'!H5</f>
        <v>32100</v>
      </c>
      <c r="H11" s="22">
        <f>'Технические результаты'!H7</f>
        <v>3566.6666666666665</v>
      </c>
      <c r="I11" s="139">
        <f>'Технические результаты'!H8</f>
        <v>6275</v>
      </c>
    </row>
    <row r="12" spans="1:9" ht="19.5" customHeight="1">
      <c r="A12" s="7">
        <v>6</v>
      </c>
      <c r="B12" s="143" t="str">
        <f>'Технические результаты'!E4</f>
        <v>ФРС Томск</v>
      </c>
      <c r="C12" s="230" t="str">
        <f>'Протокол допуска спортсм.'!C33</f>
        <v>Иванкин Алексей Георгиевич  кмс</v>
      </c>
      <c r="D12" s="230" t="str">
        <f>'Протокол допуска спортсм.'!C34</f>
        <v>Кривенко Андрей Валерьевич  </v>
      </c>
      <c r="E12" s="220">
        <f>'Протокол жеребьевки'!F13</f>
        <v>2</v>
      </c>
      <c r="F12" s="21">
        <f>'Технические результаты'!E6</f>
        <v>7</v>
      </c>
      <c r="G12" s="22">
        <f>'Технические результаты'!E5</f>
        <v>27550</v>
      </c>
      <c r="H12" s="22">
        <f>'Технические результаты'!E7</f>
        <v>3935.714285714286</v>
      </c>
      <c r="I12" s="139">
        <f>'Технические результаты'!E8</f>
        <v>6625</v>
      </c>
    </row>
    <row r="13" spans="1:9" ht="19.5" customHeight="1">
      <c r="A13" s="7">
        <v>7</v>
      </c>
      <c r="B13" s="143" t="str">
        <f>'Технические результаты'!D4</f>
        <v>Белый лотос</v>
      </c>
      <c r="C13" s="280" t="str">
        <f>'Протокол допуска спортсм.'!C36</f>
        <v>Лупандин Сергей Анатольевич  кмс</v>
      </c>
      <c r="D13" s="280" t="str">
        <f>'Протокол допуска спортсм.'!C37</f>
        <v>Чаусов Сергей  Александрович  1р</v>
      </c>
      <c r="E13" s="279">
        <f>'Протокол жеребьевки'!F14</f>
        <v>5</v>
      </c>
      <c r="F13" s="21">
        <f>'Технические результаты'!D6</f>
        <v>7</v>
      </c>
      <c r="G13" s="22">
        <f>'Технические результаты'!D5</f>
        <v>26850</v>
      </c>
      <c r="H13" s="22">
        <f>'Технические результаты'!D7</f>
        <v>3835.714285714286</v>
      </c>
      <c r="I13" s="139">
        <f>'Технические результаты'!D8</f>
        <v>6675</v>
      </c>
    </row>
    <row r="14" spans="1:9" ht="19.5" customHeight="1">
      <c r="A14" s="7">
        <v>8</v>
      </c>
      <c r="B14" s="145" t="str">
        <f>'Технические результаты'!K4</f>
        <v>Carp Siberians</v>
      </c>
      <c r="C14" s="231" t="str">
        <f>'Протокол допуска спортсм.'!C18</f>
        <v>Сухих Владимир Дмитриевич  (1р)</v>
      </c>
      <c r="D14" s="231" t="str">
        <f>'Протокол допуска спортсм.'!C19</f>
        <v>Любимов Петр Валентинович</v>
      </c>
      <c r="E14" s="278">
        <f>'Протокол жеребьевки'!F8</f>
        <v>11</v>
      </c>
      <c r="F14" s="9">
        <f>'Технические результаты'!K6</f>
        <v>6</v>
      </c>
      <c r="G14" s="63">
        <f>'Технические результаты'!K5</f>
        <v>24500</v>
      </c>
      <c r="H14" s="63">
        <f>'Технические результаты'!K7</f>
        <v>4083.3333333333335</v>
      </c>
      <c r="I14" s="138">
        <f>'Технические результаты'!K8</f>
        <v>6000</v>
      </c>
    </row>
    <row r="15" spans="1:9" ht="19.5" customHeight="1">
      <c r="A15" s="7">
        <v>9</v>
      </c>
      <c r="B15" s="145" t="str">
        <f>'Технические результаты'!F4</f>
        <v>"MAGNUM</v>
      </c>
      <c r="C15" s="231" t="str">
        <f>'Протокол допуска спортсм.'!C30</f>
        <v>Фетих Игорь Юрьевич</v>
      </c>
      <c r="D15" s="231" t="str">
        <f>'Протокол допуска спортсм.'!C31</f>
        <v>Стрижнёв Дмитрий Александрович</v>
      </c>
      <c r="E15" s="219">
        <f>'Протокол жеребьевки'!F12</f>
        <v>8</v>
      </c>
      <c r="F15" s="9">
        <f>'Технические результаты'!F6</f>
        <v>5</v>
      </c>
      <c r="G15" s="63">
        <f>'Технические результаты'!F5</f>
        <v>20400</v>
      </c>
      <c r="H15" s="63">
        <f>'Технические результаты'!F7</f>
        <v>4080</v>
      </c>
      <c r="I15" s="138">
        <f>'Технические результаты'!F8</f>
        <v>4675</v>
      </c>
    </row>
    <row r="16" spans="1:9" ht="19.5" customHeight="1">
      <c r="A16" s="7">
        <v>10</v>
      </c>
      <c r="B16" s="143" t="str">
        <f>'Технические результаты'!L4</f>
        <v>Триумф</v>
      </c>
      <c r="C16" s="230" t="str">
        <f>'Протокол допуска спортсм.'!C12</f>
        <v>Власюк Николай Сергеевич   (2р)</v>
      </c>
      <c r="D16" s="230" t="str">
        <f>'Протокол допуска спортсм.'!C13</f>
        <v>Ромашов Александр Петрович</v>
      </c>
      <c r="E16" s="219">
        <f>'Протокол жеребьевки'!F6</f>
        <v>4</v>
      </c>
      <c r="F16" s="9">
        <f>'Технические результаты'!L6</f>
        <v>4</v>
      </c>
      <c r="G16" s="63">
        <f>'Технические результаты'!L5</f>
        <v>18025</v>
      </c>
      <c r="H16" s="63">
        <f>'Технические результаты'!L7</f>
        <v>4506.25</v>
      </c>
      <c r="I16" s="138">
        <f>'Технические результаты'!L8</f>
        <v>5825</v>
      </c>
    </row>
    <row r="17" spans="1:9" ht="19.5" customHeight="1">
      <c r="A17" s="7">
        <v>11</v>
      </c>
      <c r="B17" s="143" t="str">
        <f>'Технические результаты'!N4</f>
        <v>Gold carp</v>
      </c>
      <c r="C17" s="230" t="str">
        <f>'Протокол допуска спортсм.'!C24</f>
        <v>Гаврилов Александр Викторович  3р</v>
      </c>
      <c r="D17" s="230" t="str">
        <f>'Протокол допуска спортсм.'!C25</f>
        <v>Князев Владимир Владимирович  3р</v>
      </c>
      <c r="E17" s="219">
        <f>'Протокол жеребьевки'!F10</f>
        <v>12</v>
      </c>
      <c r="F17" s="9">
        <f>'Технические результаты'!N6</f>
        <v>4</v>
      </c>
      <c r="G17" s="63">
        <f>'Технические результаты'!N5</f>
        <v>16200</v>
      </c>
      <c r="H17" s="63">
        <f>'Технические результаты'!N7</f>
        <v>4050</v>
      </c>
      <c r="I17" s="138">
        <f>'Технические результаты'!N8</f>
        <v>5500</v>
      </c>
    </row>
    <row r="18" spans="1:9" ht="19.5" customHeight="1">
      <c r="A18" s="7">
        <v>12</v>
      </c>
      <c r="B18" s="145" t="str">
        <f>'Технические результаты'!I4</f>
        <v>Big Fish</v>
      </c>
      <c r="C18" s="231" t="str">
        <f>'Протокол допуска спортсм.'!C27</f>
        <v>Конев Сергей Иванович</v>
      </c>
      <c r="D18" s="231" t="str">
        <f>'Протокол допуска спортсм.'!C28</f>
        <v>Кузнецов Андрей Викторович</v>
      </c>
      <c r="E18" s="219">
        <f>'Протокол жеребьевки'!F11</f>
        <v>3</v>
      </c>
      <c r="F18" s="9">
        <f>'Технические результаты'!I6</f>
        <v>2</v>
      </c>
      <c r="G18" s="63">
        <f>'Технические результаты'!I5</f>
        <v>4575</v>
      </c>
      <c r="H18" s="63">
        <f>'Технические результаты'!I7</f>
        <v>2287.5</v>
      </c>
      <c r="I18" s="138">
        <f>'Технические результаты'!I8</f>
        <v>3000</v>
      </c>
    </row>
    <row r="19" spans="1:9" ht="15">
      <c r="A19" s="1"/>
      <c r="B19" s="12" t="s">
        <v>39</v>
      </c>
      <c r="C19" s="12"/>
      <c r="D19" s="42" t="s">
        <v>40</v>
      </c>
      <c r="E19" s="1"/>
      <c r="F19" s="1"/>
      <c r="G19" s="1"/>
      <c r="H19" s="81"/>
      <c r="I19" s="14"/>
    </row>
    <row r="20" spans="1:9" ht="15">
      <c r="A20" s="1"/>
      <c r="B20" s="12"/>
      <c r="C20" s="12"/>
      <c r="D20" s="42" t="s">
        <v>41</v>
      </c>
      <c r="E20" s="1"/>
      <c r="F20" s="1"/>
      <c r="G20" s="1"/>
      <c r="H20" s="131">
        <f>MAX(I7:I18)</f>
        <v>10975</v>
      </c>
      <c r="I20" s="14"/>
    </row>
    <row r="21" spans="1:9" ht="15">
      <c r="A21" s="1"/>
      <c r="B21" s="42"/>
      <c r="C21" s="42"/>
      <c r="D21" s="42" t="s">
        <v>13</v>
      </c>
      <c r="E21" s="42" t="s">
        <v>14</v>
      </c>
      <c r="F21" s="1" t="s">
        <v>15</v>
      </c>
      <c r="G21" s="1"/>
      <c r="H21" s="274">
        <f>SUM(G7:G18)</f>
        <v>438325</v>
      </c>
      <c r="I21" s="14"/>
    </row>
    <row r="22" spans="1:9" ht="15">
      <c r="A22" s="1"/>
      <c r="B22" s="43"/>
      <c r="C22" s="43"/>
      <c r="D22" s="140" t="s">
        <v>42</v>
      </c>
      <c r="E22" s="1" t="s">
        <v>43</v>
      </c>
      <c r="F22" s="1" t="s">
        <v>44</v>
      </c>
      <c r="G22" s="1"/>
      <c r="H22" s="132">
        <f>SUM(F7:F18)</f>
        <v>111</v>
      </c>
      <c r="I22" s="14"/>
    </row>
    <row r="23" spans="1:9" ht="15">
      <c r="A23" s="1"/>
      <c r="B23" s="12"/>
      <c r="C23" s="12"/>
      <c r="D23" s="12"/>
      <c r="E23" s="42"/>
      <c r="F23" s="1"/>
      <c r="G23" s="1"/>
      <c r="H23" s="12"/>
      <c r="I23" s="14"/>
    </row>
    <row r="24" spans="1:9" ht="15">
      <c r="A24" s="1"/>
      <c r="B24" s="1"/>
      <c r="C24" s="1"/>
      <c r="D24" s="15" t="s">
        <v>36</v>
      </c>
      <c r="E24" s="1"/>
      <c r="F24" s="1"/>
      <c r="G24" s="1"/>
      <c r="H24" s="12"/>
      <c r="I24" s="14"/>
    </row>
    <row r="25" spans="1:9" ht="15">
      <c r="A25" s="1"/>
      <c r="B25" s="1"/>
      <c r="C25" s="1"/>
      <c r="D25" s="15"/>
      <c r="E25" s="1"/>
      <c r="F25" s="1"/>
      <c r="G25" s="1"/>
      <c r="H25" s="12"/>
      <c r="I25" s="14"/>
    </row>
    <row r="26" spans="1:9" ht="15">
      <c r="A26" s="1"/>
      <c r="B26" s="1"/>
      <c r="C26" s="1"/>
      <c r="D26" s="15" t="s">
        <v>37</v>
      </c>
      <c r="E26" s="1"/>
      <c r="F26" s="1"/>
      <c r="G26" s="1"/>
      <c r="H26" s="12"/>
      <c r="I26" s="14"/>
    </row>
    <row r="27" spans="1:9" ht="15">
      <c r="A27" s="1"/>
      <c r="B27" s="1"/>
      <c r="C27" s="1"/>
      <c r="D27" s="15"/>
      <c r="E27" s="1"/>
      <c r="F27" s="1"/>
      <c r="G27" s="1"/>
      <c r="H27" s="12"/>
      <c r="I27" s="14"/>
    </row>
    <row r="28" spans="1:9" ht="15">
      <c r="A28" s="1"/>
      <c r="B28" s="1"/>
      <c r="C28" s="1"/>
      <c r="D28" s="15"/>
      <c r="E28" s="1"/>
      <c r="F28" s="1"/>
      <c r="G28" s="1"/>
      <c r="H28" s="12"/>
      <c r="I28" s="14"/>
    </row>
  </sheetData>
  <sheetProtection/>
  <printOptions/>
  <pageMargins left="0.7874015748031497" right="0.3937007874015748" top="0.7874015748031497" bottom="0.7874015748031497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3">
      <selection activeCell="C34" sqref="C34"/>
    </sheetView>
  </sheetViews>
  <sheetFormatPr defaultColWidth="9.00390625" defaultRowHeight="12.75"/>
  <cols>
    <col min="1" max="1" width="6.625" style="0" customWidth="1"/>
    <col min="2" max="2" width="25.625" style="0" customWidth="1"/>
    <col min="3" max="3" width="36.625" style="0" customWidth="1"/>
    <col min="4" max="4" width="11.625" style="0" customWidth="1"/>
    <col min="5" max="5" width="15.625" style="0" customWidth="1"/>
  </cols>
  <sheetData>
    <row r="1" spans="1:5" ht="24.75" customHeight="1">
      <c r="A1" s="134"/>
      <c r="B1" s="134" t="s">
        <v>53</v>
      </c>
      <c r="C1" s="134"/>
      <c r="D1" s="134"/>
      <c r="E1" s="134"/>
    </row>
    <row r="2" spans="1:5" ht="24.75" customHeight="1">
      <c r="A2" s="134"/>
      <c r="B2" s="134"/>
      <c r="C2" s="134" t="s">
        <v>66</v>
      </c>
      <c r="D2" s="134"/>
      <c r="E2" s="134"/>
    </row>
    <row r="3" spans="3:5" ht="12.75">
      <c r="C3" t="s">
        <v>86</v>
      </c>
      <c r="D3" t="s">
        <v>12</v>
      </c>
      <c r="E3" s="248">
        <v>0.7708333333333334</v>
      </c>
    </row>
    <row r="4" ht="13.5" thickBot="1"/>
    <row r="5" spans="1:5" ht="19.5" customHeight="1" thickBot="1">
      <c r="A5" s="209" t="s">
        <v>10</v>
      </c>
      <c r="B5" s="224" t="s">
        <v>35</v>
      </c>
      <c r="C5" s="224" t="s">
        <v>54</v>
      </c>
      <c r="D5" s="224"/>
      <c r="E5" s="208"/>
    </row>
    <row r="6" spans="1:5" ht="15" customHeight="1">
      <c r="A6" s="210"/>
      <c r="B6" s="229"/>
      <c r="C6" s="225" t="s">
        <v>57</v>
      </c>
      <c r="D6" s="225" t="s">
        <v>58</v>
      </c>
      <c r="E6" s="221"/>
    </row>
    <row r="7" spans="1:5" ht="15" customHeight="1">
      <c r="A7" s="210">
        <v>1</v>
      </c>
      <c r="B7" s="228" t="s">
        <v>67</v>
      </c>
      <c r="C7" s="257" t="s">
        <v>68</v>
      </c>
      <c r="D7" s="225" t="s">
        <v>59</v>
      </c>
      <c r="E7" s="221"/>
    </row>
    <row r="8" spans="1:5" ht="12.75" customHeight="1">
      <c r="A8" s="211"/>
      <c r="B8" s="227"/>
      <c r="C8" s="226"/>
      <c r="D8" s="226" t="s">
        <v>60</v>
      </c>
      <c r="E8" s="222"/>
    </row>
    <row r="9" spans="1:5" ht="15" customHeight="1">
      <c r="A9" s="210"/>
      <c r="B9" s="228"/>
      <c r="C9" s="257" t="s">
        <v>69</v>
      </c>
      <c r="D9" s="225" t="s">
        <v>58</v>
      </c>
      <c r="E9" s="221"/>
    </row>
    <row r="10" spans="1:5" ht="15" customHeight="1">
      <c r="A10" s="210">
        <v>2</v>
      </c>
      <c r="B10" s="228" t="s">
        <v>64</v>
      </c>
      <c r="C10" s="257" t="s">
        <v>87</v>
      </c>
      <c r="D10" s="225" t="s">
        <v>59</v>
      </c>
      <c r="E10" s="221"/>
    </row>
    <row r="11" spans="1:5" ht="12.75" customHeight="1">
      <c r="A11" s="211"/>
      <c r="B11" s="227"/>
      <c r="C11" s="226"/>
      <c r="D11" s="226" t="s">
        <v>60</v>
      </c>
      <c r="E11" s="222"/>
    </row>
    <row r="12" spans="1:5" ht="15" customHeight="1">
      <c r="A12" s="210"/>
      <c r="B12" s="228"/>
      <c r="C12" s="225" t="s">
        <v>65</v>
      </c>
      <c r="D12" s="225" t="s">
        <v>58</v>
      </c>
      <c r="E12" s="221"/>
    </row>
    <row r="13" spans="1:5" ht="15" customHeight="1">
      <c r="A13" s="210">
        <v>3</v>
      </c>
      <c r="B13" s="228" t="s">
        <v>62</v>
      </c>
      <c r="C13" s="257" t="s">
        <v>94</v>
      </c>
      <c r="D13" s="225" t="s">
        <v>59</v>
      </c>
      <c r="E13" s="221"/>
    </row>
    <row r="14" spans="1:5" ht="12.75" customHeight="1">
      <c r="A14" s="211"/>
      <c r="B14" s="227"/>
      <c r="C14" s="226"/>
      <c r="D14" s="226"/>
      <c r="E14" s="222"/>
    </row>
    <row r="15" spans="1:5" ht="15" customHeight="1">
      <c r="A15" s="210"/>
      <c r="B15" s="228"/>
      <c r="C15" s="257" t="s">
        <v>71</v>
      </c>
      <c r="D15" s="225" t="s">
        <v>58</v>
      </c>
      <c r="E15" s="221"/>
    </row>
    <row r="16" spans="1:5" ht="15" customHeight="1">
      <c r="A16" s="210">
        <v>4</v>
      </c>
      <c r="B16" s="228" t="s">
        <v>63</v>
      </c>
      <c r="C16" s="257" t="s">
        <v>70</v>
      </c>
      <c r="D16" s="225" t="s">
        <v>59</v>
      </c>
      <c r="E16" s="221"/>
    </row>
    <row r="17" spans="1:5" ht="12.75" customHeight="1">
      <c r="A17" s="211"/>
      <c r="B17" s="227"/>
      <c r="C17" s="226"/>
      <c r="D17" s="226"/>
      <c r="E17" s="222"/>
    </row>
    <row r="18" spans="1:5" ht="15" customHeight="1">
      <c r="A18" s="210"/>
      <c r="B18" s="228"/>
      <c r="C18" s="257" t="s">
        <v>72</v>
      </c>
      <c r="D18" s="225" t="s">
        <v>58</v>
      </c>
      <c r="E18" s="221"/>
    </row>
    <row r="19" spans="1:5" ht="15" customHeight="1">
      <c r="A19" s="210">
        <v>5</v>
      </c>
      <c r="B19" s="228" t="s">
        <v>73</v>
      </c>
      <c r="C19" s="257" t="s">
        <v>82</v>
      </c>
      <c r="D19" s="225" t="s">
        <v>59</v>
      </c>
      <c r="E19" s="221"/>
    </row>
    <row r="20" spans="1:5" ht="12.75" customHeight="1">
      <c r="A20" s="211"/>
      <c r="B20" s="227"/>
      <c r="C20" s="226"/>
      <c r="D20" s="226"/>
      <c r="E20" s="222"/>
    </row>
    <row r="21" spans="1:5" ht="15" customHeight="1">
      <c r="A21" s="210"/>
      <c r="B21" s="228"/>
      <c r="C21" s="257" t="s">
        <v>92</v>
      </c>
      <c r="D21" s="225" t="s">
        <v>58</v>
      </c>
      <c r="E21" s="221"/>
    </row>
    <row r="22" spans="1:5" ht="15" customHeight="1">
      <c r="A22" s="210">
        <v>6</v>
      </c>
      <c r="B22" s="228" t="s">
        <v>74</v>
      </c>
      <c r="C22" s="257" t="s">
        <v>93</v>
      </c>
      <c r="D22" s="225"/>
      <c r="E22" s="221"/>
    </row>
    <row r="23" spans="1:5" ht="12.75" customHeight="1">
      <c r="A23" s="211"/>
      <c r="B23" s="227"/>
      <c r="C23" s="226"/>
      <c r="D23" s="226" t="s">
        <v>59</v>
      </c>
      <c r="E23" s="222"/>
    </row>
    <row r="24" spans="1:5" ht="15" customHeight="1">
      <c r="A24" s="210"/>
      <c r="B24" s="228"/>
      <c r="C24" s="257" t="s">
        <v>76</v>
      </c>
      <c r="D24" s="225" t="s">
        <v>58</v>
      </c>
      <c r="E24" s="221"/>
    </row>
    <row r="25" spans="1:5" ht="15" customHeight="1">
      <c r="A25" s="210">
        <v>7</v>
      </c>
      <c r="B25" s="228" t="s">
        <v>75</v>
      </c>
      <c r="C25" s="257" t="s">
        <v>77</v>
      </c>
      <c r="D25" s="225" t="s">
        <v>59</v>
      </c>
      <c r="E25" s="221"/>
    </row>
    <row r="26" spans="1:5" ht="12.75" customHeight="1">
      <c r="A26" s="211"/>
      <c r="B26" s="227"/>
      <c r="C26" s="226"/>
      <c r="D26" s="226"/>
      <c r="E26" s="222"/>
    </row>
    <row r="27" spans="1:5" ht="15" customHeight="1">
      <c r="A27" s="210"/>
      <c r="B27" s="228"/>
      <c r="C27" s="257" t="s">
        <v>90</v>
      </c>
      <c r="D27" s="225" t="s">
        <v>58</v>
      </c>
      <c r="E27" s="221"/>
    </row>
    <row r="28" spans="1:5" ht="15" customHeight="1">
      <c r="A28" s="210">
        <v>8</v>
      </c>
      <c r="B28" s="228" t="s">
        <v>78</v>
      </c>
      <c r="C28" s="257" t="s">
        <v>91</v>
      </c>
      <c r="D28" s="225" t="s">
        <v>59</v>
      </c>
      <c r="E28" s="221"/>
    </row>
    <row r="29" spans="1:5" ht="12.75" customHeight="1">
      <c r="A29" s="211"/>
      <c r="B29" s="227"/>
      <c r="C29" s="226"/>
      <c r="D29" s="226"/>
      <c r="E29" s="222"/>
    </row>
    <row r="30" spans="1:5" ht="15" customHeight="1">
      <c r="A30" s="210"/>
      <c r="B30" s="228"/>
      <c r="C30" s="257" t="s">
        <v>88</v>
      </c>
      <c r="D30" s="225" t="s">
        <v>58</v>
      </c>
      <c r="E30" s="221"/>
    </row>
    <row r="31" spans="1:5" ht="15" customHeight="1">
      <c r="A31" s="210">
        <v>9</v>
      </c>
      <c r="B31" s="228" t="s">
        <v>83</v>
      </c>
      <c r="C31" s="257" t="s">
        <v>89</v>
      </c>
      <c r="D31" s="225" t="s">
        <v>59</v>
      </c>
      <c r="E31" s="221"/>
    </row>
    <row r="32" spans="1:5" ht="12.75" customHeight="1">
      <c r="A32" s="211"/>
      <c r="B32" s="227"/>
      <c r="C32" s="226"/>
      <c r="D32" s="226"/>
      <c r="E32" s="222"/>
    </row>
    <row r="33" spans="1:5" ht="15" customHeight="1">
      <c r="A33" s="210"/>
      <c r="B33" s="228"/>
      <c r="C33" s="257" t="s">
        <v>84</v>
      </c>
      <c r="D33" s="225" t="s">
        <v>58</v>
      </c>
      <c r="E33" s="221"/>
    </row>
    <row r="34" spans="1:5" ht="15" customHeight="1">
      <c r="A34" s="210">
        <v>10</v>
      </c>
      <c r="B34" s="228" t="s">
        <v>81</v>
      </c>
      <c r="C34" s="257" t="s">
        <v>101</v>
      </c>
      <c r="D34" s="225" t="s">
        <v>59</v>
      </c>
      <c r="E34" s="221"/>
    </row>
    <row r="35" spans="1:5" ht="12.75" customHeight="1">
      <c r="A35" s="211"/>
      <c r="B35" s="227"/>
      <c r="C35" s="226"/>
      <c r="D35" s="226"/>
      <c r="E35" s="222"/>
    </row>
    <row r="36" spans="1:5" ht="15" customHeight="1">
      <c r="A36" s="210"/>
      <c r="B36" s="228"/>
      <c r="C36" s="257" t="s">
        <v>98</v>
      </c>
      <c r="D36" s="225" t="s">
        <v>58</v>
      </c>
      <c r="E36" s="221"/>
    </row>
    <row r="37" spans="1:5" ht="15" customHeight="1">
      <c r="A37" s="210">
        <v>11</v>
      </c>
      <c r="B37" s="228" t="s">
        <v>79</v>
      </c>
      <c r="C37" s="257" t="s">
        <v>97</v>
      </c>
      <c r="D37" s="225" t="s">
        <v>59</v>
      </c>
      <c r="E37" s="221"/>
    </row>
    <row r="38" spans="1:5" ht="12.75" customHeight="1">
      <c r="A38" s="211"/>
      <c r="B38" s="227"/>
      <c r="C38" s="226"/>
      <c r="D38" s="226"/>
      <c r="E38" s="222"/>
    </row>
    <row r="39" spans="1:5" ht="15" customHeight="1">
      <c r="A39" s="210"/>
      <c r="B39" s="228"/>
      <c r="C39" s="257" t="s">
        <v>99</v>
      </c>
      <c r="D39" s="225" t="s">
        <v>58</v>
      </c>
      <c r="E39" s="221"/>
    </row>
    <row r="40" spans="1:5" ht="15" customHeight="1">
      <c r="A40" s="210">
        <v>12</v>
      </c>
      <c r="B40" s="228" t="s">
        <v>80</v>
      </c>
      <c r="C40" s="257" t="s">
        <v>100</v>
      </c>
      <c r="D40" s="225" t="s">
        <v>59</v>
      </c>
      <c r="E40" s="221"/>
    </row>
    <row r="41" spans="1:5" ht="12.75" customHeight="1">
      <c r="A41" s="211"/>
      <c r="B41" s="227"/>
      <c r="C41" s="226"/>
      <c r="D41" s="226"/>
      <c r="E41" s="222"/>
    </row>
    <row r="42" spans="1:5" ht="19.5" customHeight="1">
      <c r="A42" s="12"/>
      <c r="B42" s="116"/>
      <c r="C42" s="223"/>
      <c r="D42" s="223"/>
      <c r="E42" s="13"/>
    </row>
    <row r="43" spans="1:5" ht="19.5" customHeight="1">
      <c r="A43" s="12"/>
      <c r="B43" s="116"/>
      <c r="C43" s="216" t="s">
        <v>37</v>
      </c>
      <c r="D43" s="223"/>
      <c r="E43" s="13"/>
    </row>
    <row r="45" ht="12.75">
      <c r="C45" s="1"/>
    </row>
  </sheetData>
  <sheetProtection/>
  <printOptions/>
  <pageMargins left="0.75" right="0.75" top="1" bottom="1" header="0.5" footer="0.5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18"/>
  <sheetViews>
    <sheetView zoomScalePageLayoutView="0" workbookViewId="0" topLeftCell="A2">
      <selection activeCell="C20" sqref="C20"/>
    </sheetView>
  </sheetViews>
  <sheetFormatPr defaultColWidth="9.00390625" defaultRowHeight="12.75"/>
  <cols>
    <col min="3" max="3" width="30.625" style="0" customWidth="1"/>
    <col min="4" max="8" width="15.625" style="0" customWidth="1"/>
  </cols>
  <sheetData>
    <row r="1" spans="3:7" ht="24.75" customHeight="1">
      <c r="C1" s="119" t="s">
        <v>51</v>
      </c>
      <c r="D1" s="120"/>
      <c r="E1" s="120"/>
      <c r="F1" s="120"/>
      <c r="G1" s="120"/>
    </row>
    <row r="2" spans="3:7" ht="24.75" customHeight="1" thickBot="1">
      <c r="C2" s="119" t="s">
        <v>66</v>
      </c>
      <c r="D2" s="120"/>
      <c r="E2" s="120"/>
      <c r="F2" s="120"/>
      <c r="G2" s="120"/>
    </row>
    <row r="3" spans="2:8" ht="24.75" customHeight="1" thickBot="1">
      <c r="B3" s="104"/>
      <c r="C3" s="121" t="s">
        <v>5</v>
      </c>
      <c r="D3" s="121" t="s">
        <v>26</v>
      </c>
      <c r="E3" s="106"/>
      <c r="F3" s="122" t="s">
        <v>1</v>
      </c>
      <c r="G3" s="105"/>
      <c r="H3" s="103"/>
    </row>
    <row r="4" spans="2:8" ht="19.5" customHeight="1">
      <c r="B4" s="57">
        <v>1</v>
      </c>
      <c r="C4" s="146" t="str">
        <f>'Протокол допуска спортсм.'!B7</f>
        <v>Охотники за монстрами</v>
      </c>
      <c r="D4" s="123"/>
      <c r="E4" s="123"/>
      <c r="F4" s="123">
        <v>10</v>
      </c>
      <c r="G4" s="125"/>
      <c r="H4" s="126"/>
    </row>
    <row r="5" spans="2:8" ht="19.5" customHeight="1">
      <c r="B5" s="20">
        <v>2</v>
      </c>
      <c r="C5" s="147" t="str">
        <f>'Протокол допуска спортсм.'!B10</f>
        <v>CRAZYCARP</v>
      </c>
      <c r="D5" s="124"/>
      <c r="E5" s="124"/>
      <c r="F5" s="124">
        <v>6</v>
      </c>
      <c r="G5" s="127"/>
      <c r="H5" s="128"/>
    </row>
    <row r="6" spans="2:8" ht="19.5" customHeight="1">
      <c r="B6" s="20">
        <v>3</v>
      </c>
      <c r="C6" s="142" t="str">
        <f>'Протокол допуска спортсм.'!B13</f>
        <v>Триумф</v>
      </c>
      <c r="D6" s="124"/>
      <c r="E6" s="124"/>
      <c r="F6" s="124">
        <v>4</v>
      </c>
      <c r="G6" s="127"/>
      <c r="H6" s="128"/>
    </row>
    <row r="7" spans="2:8" ht="19.5" customHeight="1">
      <c r="B7" s="7">
        <v>4</v>
      </c>
      <c r="C7" s="142" t="str">
        <f>'Протокол допуска спортсм.'!B16</f>
        <v>Kuzbass-Carp</v>
      </c>
      <c r="D7" s="124"/>
      <c r="E7" s="124"/>
      <c r="F7" s="124">
        <v>7</v>
      </c>
      <c r="G7" s="127"/>
      <c r="H7" s="128"/>
    </row>
    <row r="8" spans="2:8" ht="19.5" customHeight="1">
      <c r="B8" s="20">
        <v>5</v>
      </c>
      <c r="C8" s="147" t="str">
        <f>'Протокол допуска спортсм.'!B19</f>
        <v>Carp Siberians</v>
      </c>
      <c r="D8" s="124"/>
      <c r="E8" s="124"/>
      <c r="F8" s="124">
        <v>11</v>
      </c>
      <c r="G8" s="127"/>
      <c r="H8" s="128"/>
    </row>
    <row r="9" spans="2:8" ht="19.5" customHeight="1">
      <c r="B9" s="20">
        <v>6</v>
      </c>
      <c r="C9" s="142" t="str">
        <f>'Протокол допуска спортсм.'!B22</f>
        <v>Арсенал</v>
      </c>
      <c r="D9" s="124"/>
      <c r="E9" s="124"/>
      <c r="F9" s="124">
        <v>9</v>
      </c>
      <c r="G9" s="127"/>
      <c r="H9" s="128"/>
    </row>
    <row r="10" spans="2:12" ht="19.5" customHeight="1">
      <c r="B10" s="7">
        <v>7</v>
      </c>
      <c r="C10" s="142" t="str">
        <f>'Протокол допуска спортсм.'!B25</f>
        <v>Gold carp</v>
      </c>
      <c r="D10" s="124"/>
      <c r="E10" s="124"/>
      <c r="F10" s="124">
        <v>12</v>
      </c>
      <c r="G10" s="127"/>
      <c r="H10" s="128"/>
      <c r="L10" s="129"/>
    </row>
    <row r="11" spans="2:8" ht="19.5" customHeight="1">
      <c r="B11" s="7">
        <v>8</v>
      </c>
      <c r="C11" s="147" t="str">
        <f>'Протокол допуска спортсм.'!B28</f>
        <v>Big Fish</v>
      </c>
      <c r="D11" s="124"/>
      <c r="E11" s="124"/>
      <c r="F11" s="124">
        <v>3</v>
      </c>
      <c r="G11" s="127"/>
      <c r="H11" s="128"/>
    </row>
    <row r="12" spans="2:8" ht="19.5" customHeight="1">
      <c r="B12" s="7">
        <v>9</v>
      </c>
      <c r="C12" s="147" t="str">
        <f>'Протокол допуска спортсм.'!B31</f>
        <v>"MAGNUM</v>
      </c>
      <c r="D12" s="124"/>
      <c r="E12" s="124"/>
      <c r="F12" s="124">
        <v>8</v>
      </c>
      <c r="G12" s="127"/>
      <c r="H12" s="128"/>
    </row>
    <row r="13" spans="2:8" ht="19.5" customHeight="1">
      <c r="B13" s="7">
        <v>10</v>
      </c>
      <c r="C13" s="142" t="str">
        <f>'Протокол допуска спортсм.'!B34</f>
        <v>ФРС Томск</v>
      </c>
      <c r="D13" s="124"/>
      <c r="E13" s="124"/>
      <c r="F13" s="124">
        <v>2</v>
      </c>
      <c r="G13" s="127"/>
      <c r="H13" s="128"/>
    </row>
    <row r="14" spans="2:8" ht="19.5" customHeight="1">
      <c r="B14" s="7">
        <v>11</v>
      </c>
      <c r="C14" s="142" t="str">
        <f>'Протокол допуска спортсм.'!B37</f>
        <v>Белый лотос</v>
      </c>
      <c r="D14" s="124"/>
      <c r="E14" s="124"/>
      <c r="F14" s="124">
        <v>5</v>
      </c>
      <c r="G14" s="127"/>
      <c r="H14" s="128"/>
    </row>
    <row r="15" spans="2:8" ht="19.5" customHeight="1">
      <c r="B15" s="7">
        <v>12</v>
      </c>
      <c r="C15" s="142" t="str">
        <f>'Протокол допуска спортсм.'!B40</f>
        <v>Эдельвейс</v>
      </c>
      <c r="D15" s="124"/>
      <c r="E15" s="124"/>
      <c r="F15" s="124">
        <v>1</v>
      </c>
      <c r="G15" s="127"/>
      <c r="H15" s="128"/>
    </row>
    <row r="17" ht="19.5" customHeight="1">
      <c r="C17" s="141" t="s">
        <v>36</v>
      </c>
    </row>
    <row r="18" ht="19.5" customHeight="1">
      <c r="C18" s="141" t="s">
        <v>37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Сухих</cp:lastModifiedBy>
  <cp:lastPrinted>2016-08-28T05:46:02Z</cp:lastPrinted>
  <dcterms:created xsi:type="dcterms:W3CDTF">2014-09-04T13:42:47Z</dcterms:created>
  <dcterms:modified xsi:type="dcterms:W3CDTF">2016-08-31T07:38:23Z</dcterms:modified>
  <cp:category/>
  <cp:version/>
  <cp:contentType/>
  <cp:contentStatus/>
</cp:coreProperties>
</file>